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етанк\Турниры\Зимний тет\2025\"/>
    </mc:Choice>
  </mc:AlternateContent>
  <bookViews>
    <workbookView xWindow="0" yWindow="0" windowWidth="20730" windowHeight="9150" activeTab="5"/>
  </bookViews>
  <sheets>
    <sheet name="Финалисты" sheetId="1" r:id="rId1"/>
    <sheet name="A" sheetId="2" r:id="rId2"/>
    <sheet name="B" sheetId="3" r:id="rId3"/>
    <sheet name="C" sheetId="4" r:id="rId4"/>
    <sheet name="D" sheetId="5" r:id="rId5"/>
    <sheet name="Кубок А" sheetId="6" r:id="rId6"/>
    <sheet name="Кубок В" sheetId="7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C34" i="1"/>
  <c r="F33" i="1"/>
  <c r="E33" i="1"/>
  <c r="C33" i="1"/>
  <c r="F32" i="1"/>
  <c r="E32" i="1"/>
  <c r="C32" i="1"/>
  <c r="F31" i="1"/>
  <c r="E31" i="1"/>
  <c r="C31" i="1"/>
  <c r="H10" i="2"/>
  <c r="F10" i="5"/>
  <c r="H41" i="3"/>
  <c r="F14" i="4"/>
  <c r="C22" i="4"/>
  <c r="F14" i="3"/>
  <c r="K4" i="2"/>
  <c r="C25" i="5"/>
  <c r="H22" i="5"/>
  <c r="C26" i="2"/>
  <c r="C20" i="4"/>
  <c r="H30" i="4"/>
  <c r="K12" i="5"/>
  <c r="F8" i="2"/>
  <c r="F8" i="3"/>
  <c r="H6" i="3"/>
  <c r="H14" i="3"/>
  <c r="I6" i="4"/>
  <c r="H4" i="4"/>
  <c r="I8" i="4"/>
  <c r="G8" i="3"/>
  <c r="G4" i="4"/>
  <c r="C32" i="4"/>
  <c r="H40" i="3"/>
  <c r="H31" i="4"/>
  <c r="C30" i="4"/>
  <c r="C40" i="4"/>
  <c r="B28" i="6"/>
  <c r="H4" i="3"/>
  <c r="J10" i="3"/>
  <c r="H10" i="3"/>
  <c r="C35" i="3"/>
  <c r="H36" i="4"/>
  <c r="H42" i="2"/>
  <c r="F6" i="5"/>
  <c r="C31" i="2"/>
  <c r="G8" i="2"/>
  <c r="C41" i="2"/>
  <c r="B20" i="6"/>
  <c r="H26" i="3"/>
  <c r="H20" i="4"/>
  <c r="H37" i="3"/>
  <c r="H41" i="5"/>
  <c r="J14" i="3"/>
  <c r="C26" i="3"/>
  <c r="I8" i="3"/>
  <c r="C22" i="2"/>
  <c r="H27" i="3"/>
  <c r="H26" i="2"/>
  <c r="J10" i="5"/>
  <c r="H35" i="4"/>
  <c r="F8" i="5"/>
  <c r="I6" i="5"/>
  <c r="I4" i="3"/>
  <c r="F10" i="2"/>
  <c r="K12" i="2"/>
  <c r="C35" i="2"/>
  <c r="H25" i="3"/>
  <c r="H11" i="2"/>
  <c r="J4" i="5"/>
  <c r="C36" i="4"/>
  <c r="H35" i="5"/>
  <c r="C41" i="5"/>
  <c r="H42" i="5"/>
  <c r="H5" i="4"/>
  <c r="J15" i="3"/>
  <c r="J8" i="3"/>
  <c r="K10" i="2"/>
  <c r="K4" i="5"/>
  <c r="I12" i="4"/>
  <c r="F10" i="3"/>
  <c r="J4" i="3"/>
  <c r="J10" i="2"/>
  <c r="K6" i="4"/>
  <c r="H12" i="2"/>
  <c r="C25" i="2"/>
  <c r="C30" i="5"/>
  <c r="C42" i="2"/>
  <c r="F15" i="4"/>
  <c r="K6" i="2"/>
  <c r="G10" i="4"/>
  <c r="H4" i="5"/>
  <c r="K6" i="5"/>
  <c r="H12" i="5"/>
  <c r="K4" i="3"/>
  <c r="C26" i="5"/>
  <c r="H40" i="5"/>
  <c r="B24" i="7"/>
  <c r="C32" i="2"/>
  <c r="J14" i="5"/>
  <c r="C25" i="4"/>
  <c r="H37" i="4"/>
  <c r="J14" i="2"/>
  <c r="H36" i="3"/>
  <c r="G8" i="5"/>
  <c r="K8" i="4"/>
  <c r="I14" i="5"/>
  <c r="C42" i="3"/>
  <c r="J8" i="5"/>
  <c r="I14" i="4"/>
  <c r="C22" i="3"/>
  <c r="G10" i="2"/>
  <c r="B4" i="7"/>
  <c r="J6" i="5"/>
  <c r="B4" i="6"/>
  <c r="C40" i="2"/>
  <c r="H40" i="2"/>
  <c r="C20" i="5"/>
  <c r="F11" i="5"/>
  <c r="H25" i="4"/>
  <c r="H20" i="2"/>
  <c r="C35" i="5"/>
  <c r="G10" i="5"/>
  <c r="C32" i="5"/>
  <c r="J15" i="5"/>
  <c r="H26" i="5"/>
  <c r="H10" i="4"/>
  <c r="I14" i="3"/>
  <c r="H27" i="5"/>
  <c r="I12" i="5"/>
  <c r="H6" i="5"/>
  <c r="J4" i="4"/>
  <c r="G14" i="5"/>
  <c r="G15" i="5" s="1"/>
  <c r="B12" i="6"/>
  <c r="I4" i="4"/>
  <c r="H37" i="5"/>
  <c r="H12" i="4"/>
  <c r="F10" i="4"/>
  <c r="C30" i="2"/>
  <c r="J4" i="2"/>
  <c r="J5" i="2" s="1"/>
  <c r="H31" i="3"/>
  <c r="C35" i="4"/>
  <c r="F12" i="3"/>
  <c r="G14" i="2"/>
  <c r="G15" i="2" s="1"/>
  <c r="G4" i="3"/>
  <c r="H37" i="2"/>
  <c r="B8" i="7"/>
  <c r="K8" i="3"/>
  <c r="F12" i="5"/>
  <c r="K10" i="5"/>
  <c r="B8" i="6"/>
  <c r="G14" i="4"/>
  <c r="G15" i="4" s="1"/>
  <c r="H40" i="4"/>
  <c r="F6" i="2"/>
  <c r="H35" i="2"/>
  <c r="H35" i="3"/>
  <c r="B24" i="6"/>
  <c r="K10" i="3"/>
  <c r="H22" i="3"/>
  <c r="C20" i="2"/>
  <c r="H41" i="2"/>
  <c r="C27" i="2"/>
  <c r="C27" i="5"/>
  <c r="B20" i="7"/>
  <c r="B32" i="7"/>
  <c r="C31" i="4"/>
  <c r="F6" i="4"/>
  <c r="F7" i="4" s="1"/>
  <c r="H21" i="4"/>
  <c r="J14" i="4"/>
  <c r="J15" i="4" s="1"/>
  <c r="H25" i="5"/>
  <c r="C40" i="3"/>
  <c r="C21" i="3"/>
  <c r="H20" i="3"/>
  <c r="H32" i="2"/>
  <c r="C36" i="3"/>
  <c r="H13" i="4"/>
  <c r="G5" i="3"/>
  <c r="I12" i="3"/>
  <c r="I12" i="2"/>
  <c r="B16" i="7"/>
  <c r="G10" i="3"/>
  <c r="I4" i="5"/>
  <c r="H31" i="5"/>
  <c r="I9" i="3"/>
  <c r="I6" i="2"/>
  <c r="C30" i="3"/>
  <c r="G4" i="5"/>
  <c r="C36" i="2"/>
  <c r="J8" i="4"/>
  <c r="C32" i="3"/>
  <c r="H22" i="2"/>
  <c r="K5" i="2"/>
  <c r="I5" i="4"/>
  <c r="C42" i="4"/>
  <c r="C37" i="5"/>
  <c r="C41" i="4"/>
  <c r="C42" i="5"/>
  <c r="H21" i="3"/>
  <c r="G12" i="4"/>
  <c r="G4" i="2"/>
  <c r="J6" i="2"/>
  <c r="K12" i="4"/>
  <c r="C22" i="5"/>
  <c r="H21" i="2"/>
  <c r="J6" i="3"/>
  <c r="B12" i="7"/>
  <c r="F14" i="5"/>
  <c r="H36" i="2"/>
  <c r="H27" i="2"/>
  <c r="H26" i="4"/>
  <c r="H7" i="5"/>
  <c r="K4" i="4"/>
  <c r="F12" i="4"/>
  <c r="F6" i="3"/>
  <c r="I8" i="5"/>
  <c r="F14" i="2"/>
  <c r="H14" i="5"/>
  <c r="I4" i="2"/>
  <c r="F12" i="2"/>
  <c r="C21" i="2"/>
  <c r="H14" i="4"/>
  <c r="H20" i="5"/>
  <c r="K6" i="3"/>
  <c r="C26" i="4"/>
  <c r="C37" i="4"/>
  <c r="H6" i="2"/>
  <c r="B16" i="6"/>
  <c r="J10" i="4"/>
  <c r="G14" i="3"/>
  <c r="G9" i="5"/>
  <c r="B32" i="6"/>
  <c r="C21" i="5"/>
  <c r="K8" i="2"/>
  <c r="K11" i="3"/>
  <c r="H10" i="5"/>
  <c r="J6" i="4"/>
  <c r="J8" i="2"/>
  <c r="J9" i="2" s="1"/>
  <c r="B28" i="7"/>
  <c r="H31" i="2"/>
  <c r="C31" i="5"/>
  <c r="C20" i="3"/>
  <c r="C37" i="3"/>
  <c r="C27" i="4"/>
  <c r="H32" i="3"/>
  <c r="J5" i="4"/>
  <c r="H22" i="4"/>
  <c r="J11" i="3"/>
  <c r="H32" i="5"/>
  <c r="I7" i="4"/>
  <c r="J7" i="5"/>
  <c r="C37" i="2"/>
  <c r="H21" i="5"/>
  <c r="K8" i="5"/>
  <c r="K12" i="3"/>
  <c r="G12" i="3"/>
  <c r="H41" i="4"/>
  <c r="H36" i="5"/>
  <c r="I14" i="2"/>
  <c r="G8" i="4"/>
  <c r="H14" i="2"/>
  <c r="G12" i="5"/>
  <c r="F8" i="4"/>
  <c r="H25" i="2"/>
  <c r="H30" i="2"/>
  <c r="F7" i="2"/>
  <c r="H42" i="3"/>
  <c r="K5" i="4"/>
  <c r="H30" i="3"/>
  <c r="C27" i="3"/>
  <c r="H42" i="4"/>
  <c r="H11" i="3"/>
  <c r="H32" i="4"/>
  <c r="F11" i="3"/>
  <c r="C31" i="3"/>
  <c r="H15" i="3"/>
  <c r="J7" i="2"/>
  <c r="F7" i="3"/>
  <c r="F9" i="3"/>
  <c r="C40" i="5"/>
  <c r="I8" i="2"/>
  <c r="K10" i="4"/>
  <c r="C41" i="3"/>
  <c r="H12" i="3"/>
  <c r="G12" i="2"/>
  <c r="C36" i="5"/>
  <c r="I6" i="3"/>
  <c r="H4" i="2"/>
  <c r="F15" i="3"/>
  <c r="F9" i="2"/>
  <c r="F11" i="4"/>
  <c r="C25" i="3"/>
  <c r="I7" i="3"/>
  <c r="H27" i="4"/>
  <c r="H30" i="5"/>
  <c r="H6" i="4"/>
  <c r="K11" i="2"/>
  <c r="C21" i="4"/>
  <c r="J15" i="2"/>
  <c r="G9" i="3"/>
  <c r="K13" i="4"/>
  <c r="J7" i="4"/>
  <c r="J11" i="4"/>
  <c r="I5" i="3"/>
  <c r="G13" i="2"/>
  <c r="K13" i="3"/>
  <c r="I15" i="5"/>
  <c r="F9" i="5"/>
  <c r="I13" i="3"/>
  <c r="G13" i="5"/>
  <c r="F13" i="5"/>
  <c r="K13" i="5"/>
  <c r="K7" i="3"/>
  <c r="G9" i="2"/>
  <c r="G11" i="5"/>
  <c r="F13" i="4"/>
  <c r="H13" i="5"/>
  <c r="K13" i="2"/>
  <c r="K7" i="5"/>
  <c r="K9" i="3"/>
  <c r="K11" i="5"/>
  <c r="F13" i="2"/>
  <c r="F9" i="4"/>
  <c r="I15" i="3"/>
  <c r="K9" i="2"/>
  <c r="I7" i="2"/>
  <c r="I13" i="2"/>
  <c r="I7" i="5"/>
  <c r="G11" i="3"/>
  <c r="G9" i="4"/>
  <c r="I5" i="2"/>
  <c r="H5" i="2"/>
  <c r="I9" i="2"/>
  <c r="G11" i="2"/>
  <c r="J9" i="4"/>
  <c r="J11" i="5"/>
  <c r="H5" i="3"/>
  <c r="H13" i="3"/>
  <c r="H5" i="5"/>
  <c r="F11" i="2"/>
  <c r="H13" i="2"/>
  <c r="H15" i="2"/>
  <c r="H15" i="5"/>
  <c r="J5" i="5"/>
  <c r="J5" i="3"/>
  <c r="G5" i="4"/>
  <c r="I9" i="4"/>
  <c r="G5" i="5"/>
  <c r="F13" i="3"/>
  <c r="H7" i="4"/>
  <c r="I15" i="2"/>
  <c r="H11" i="5"/>
  <c r="K9" i="4"/>
  <c r="I5" i="5"/>
  <c r="F7" i="5"/>
  <c r="K7" i="2"/>
  <c r="G13" i="3"/>
  <c r="H7" i="3"/>
  <c r="L6" i="5" l="1"/>
  <c r="M7" i="5"/>
  <c r="L12" i="3"/>
  <c r="M13" i="3"/>
  <c r="M5" i="4"/>
  <c r="L4" i="4"/>
  <c r="L8" i="4"/>
  <c r="M9" i="4"/>
  <c r="M13" i="2"/>
  <c r="L12" i="2"/>
  <c r="L8" i="2"/>
  <c r="M9" i="2"/>
  <c r="L10" i="3"/>
  <c r="M11" i="3"/>
  <c r="F30" i="6"/>
  <c r="B40" i="6" s="1"/>
  <c r="F38" i="6" s="1"/>
  <c r="F14" i="7"/>
  <c r="F30" i="7"/>
  <c r="F22" i="6"/>
  <c r="J26" i="6" s="1"/>
  <c r="F6" i="6"/>
  <c r="B36" i="6" s="1"/>
  <c r="F14" i="6"/>
  <c r="J10" i="6" s="1"/>
  <c r="N18" i="6" s="1"/>
  <c r="L10" i="5"/>
  <c r="M11" i="5"/>
  <c r="F6" i="7"/>
  <c r="F22" i="7"/>
  <c r="K11" i="4"/>
  <c r="H7" i="2"/>
  <c r="F15" i="2"/>
  <c r="F15" i="5"/>
  <c r="G5" i="2"/>
  <c r="H11" i="4"/>
  <c r="I15" i="4"/>
  <c r="G11" i="4"/>
  <c r="K5" i="5"/>
  <c r="K9" i="5"/>
  <c r="G15" i="3"/>
  <c r="H15" i="4"/>
  <c r="I9" i="5"/>
  <c r="J7" i="3"/>
  <c r="G13" i="4"/>
  <c r="I13" i="5"/>
  <c r="J9" i="5"/>
  <c r="K5" i="3"/>
  <c r="K7" i="4"/>
  <c r="I13" i="4"/>
  <c r="J9" i="3"/>
  <c r="J11" i="2"/>
  <c r="L10" i="2" l="1"/>
  <c r="M11" i="2"/>
  <c r="M9" i="3"/>
  <c r="L8" i="3"/>
  <c r="L6" i="4"/>
  <c r="M7" i="4"/>
  <c r="M5" i="3"/>
  <c r="L4" i="3"/>
  <c r="L12" i="5"/>
  <c r="M13" i="5"/>
  <c r="L12" i="4"/>
  <c r="M13" i="4"/>
  <c r="L6" i="3"/>
  <c r="M7" i="3"/>
  <c r="L8" i="5"/>
  <c r="M9" i="5"/>
  <c r="M15" i="4"/>
  <c r="L14" i="4"/>
  <c r="L14" i="3"/>
  <c r="M15" i="3"/>
  <c r="M5" i="5"/>
  <c r="L4" i="5"/>
  <c r="L10" i="4"/>
  <c r="M11" i="4"/>
  <c r="L4" i="2"/>
  <c r="M5" i="2"/>
  <c r="M15" i="5"/>
  <c r="L14" i="5"/>
  <c r="M15" i="2"/>
  <c r="L14" i="2"/>
  <c r="L6" i="2"/>
  <c r="M7" i="2"/>
  <c r="J10" i="7"/>
  <c r="B36" i="7"/>
  <c r="B40" i="7"/>
  <c r="F38" i="7" s="1"/>
  <c r="J26" i="7"/>
  <c r="N18" i="7" s="1"/>
</calcChain>
</file>

<file path=xl/sharedStrings.xml><?xml version="1.0" encoding="utf-8"?>
<sst xmlns="http://schemas.openxmlformats.org/spreadsheetml/2006/main" count="337" uniqueCount="88">
  <si>
    <t xml:space="preserve">№пп </t>
  </si>
  <si>
    <t>Игрок</t>
  </si>
  <si>
    <t>Рейтинг</t>
  </si>
  <si>
    <t>Город</t>
  </si>
  <si>
    <t>Группа</t>
  </si>
  <si>
    <t>Поток</t>
  </si>
  <si>
    <t>Чекмарева Татьяна</t>
  </si>
  <si>
    <t>Питер</t>
  </si>
  <si>
    <t>ПЖ2</t>
  </si>
  <si>
    <t>утро</t>
  </si>
  <si>
    <t>Мурашова Елена</t>
  </si>
  <si>
    <t>Москва</t>
  </si>
  <si>
    <t>МЖ2</t>
  </si>
  <si>
    <t>Соколова Ольга</t>
  </si>
  <si>
    <t>Приозерск</t>
  </si>
  <si>
    <t>ПоЖ1</t>
  </si>
  <si>
    <t>Артюхина Елена</t>
  </si>
  <si>
    <t>МЖ3</t>
  </si>
  <si>
    <t>Сафонова Светлана</t>
  </si>
  <si>
    <t>ПЖ3</t>
  </si>
  <si>
    <t>Зимина Светлана</t>
  </si>
  <si>
    <t>ПоЖ2</t>
  </si>
  <si>
    <t>Курбанова Маргарита</t>
  </si>
  <si>
    <t>МЖ1</t>
  </si>
  <si>
    <t>Воробьева Лиза</t>
  </si>
  <si>
    <t>МЖ4</t>
  </si>
  <si>
    <t>Бирюкова Наталья</t>
  </si>
  <si>
    <t>Елсакова Оксана</t>
  </si>
  <si>
    <t>Орлова Таисия</t>
  </si>
  <si>
    <t>Склокина Ксения</t>
  </si>
  <si>
    <t>Крошилова Ирина</t>
  </si>
  <si>
    <t>ПЖ4</t>
  </si>
  <si>
    <t>вечер</t>
  </si>
  <si>
    <t>Мирошниченко Вера</t>
  </si>
  <si>
    <t>ПЖ1</t>
  </si>
  <si>
    <t>Хафизова Индира</t>
  </si>
  <si>
    <t>Зубова Наталья</t>
  </si>
  <si>
    <t>Пименова Татьяна</t>
  </si>
  <si>
    <t>Кирдеева Надежда</t>
  </si>
  <si>
    <t>Коппа Нина</t>
  </si>
  <si>
    <t>Калуга</t>
  </si>
  <si>
    <t>КЖ1</t>
  </si>
  <si>
    <t>Бублик Татьяна</t>
  </si>
  <si>
    <t>Десногорск</t>
  </si>
  <si>
    <t>поб 24г</t>
  </si>
  <si>
    <t>Скляр Светлана</t>
  </si>
  <si>
    <t>ДЖ1</t>
  </si>
  <si>
    <t>Розанова Юлия</t>
  </si>
  <si>
    <t>Анапа</t>
  </si>
  <si>
    <t>АЖ1</t>
  </si>
  <si>
    <t>Лист ожидания Москва</t>
  </si>
  <si>
    <t>Место</t>
  </si>
  <si>
    <t>процент побед</t>
  </si>
  <si>
    <t>поб над ф</t>
  </si>
  <si>
    <t>ср разн</t>
  </si>
  <si>
    <t>ср очки</t>
  </si>
  <si>
    <t>группа</t>
  </si>
  <si>
    <t>Тюрина Елена</t>
  </si>
  <si>
    <t>Полякова Оксана</t>
  </si>
  <si>
    <t>Петрушко Юля</t>
  </si>
  <si>
    <t>Грачанац Наталья</t>
  </si>
  <si>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</si>
  <si>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</si>
  <si>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</si>
  <si>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</si>
  <si>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</si>
  <si>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</si>
  <si>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</si>
  <si>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</si>
  <si>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</si>
  <si>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</si>
  <si>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</si>
  <si>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Группа А</t>
  </si>
  <si>
    <t>женщины</t>
  </si>
  <si>
    <t>поток 1</t>
  </si>
  <si>
    <t>Группа В</t>
  </si>
  <si>
    <t>Группа С</t>
  </si>
  <si>
    <t>поток 2</t>
  </si>
  <si>
    <t>Группа D</t>
  </si>
  <si>
    <t>Зимний тет-а-тет 2025. Кубок В. Женщины</t>
  </si>
  <si>
    <t>Зимний тет-а-тет 2025. Кубок А. Женщины</t>
  </si>
  <si>
    <t>a</t>
  </si>
  <si>
    <t>d</t>
  </si>
  <si>
    <t>c</t>
  </si>
  <si>
    <t>b</t>
  </si>
  <si>
    <t>Федорова Анна</t>
  </si>
  <si>
    <t>Березнеговская Светлана</t>
  </si>
  <si>
    <t>вместо Алкиной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</si>
</sst>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5" fontId="4" fillId="4" borderId="3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/>
    <xf numFmtId="0" fontId="0" fillId="0" borderId="21" xfId="0" applyBorder="1"/>
    <xf numFmtId="0" fontId="0" fillId="0" borderId="21" xfId="0" applyFill="1" applyBorder="1"/>
    <xf numFmtId="0" fontId="0" fillId="3" borderId="21" xfId="0" applyFill="1" applyBorder="1"/>
    <xf numFmtId="2" fontId="0" fillId="0" borderId="21" xfId="0" applyNumberForma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7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9" xfId="0" applyFont="1" applyFill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wrapText="1" indent="1"/>
    </xf>
    <xf numFmtId="0" fontId="3" fillId="3" borderId="28" xfId="0" applyFont="1" applyFill="1" applyBorder="1" applyAlignment="1">
      <alignment horizontal="left" vertical="center" wrapText="1" indent="1"/>
    </xf>
    <xf numFmtId="0" fontId="3" fillId="3" borderId="29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7" fillId="0" borderId="4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H34" sqref="H34"/>
    </sheetView>
  </sheetViews>
  <sheetFormatPr defaultRowHeight="15" x14ac:dyDescent="0.25"/>
  <cols>
    <col min="1" max="1" width="5.140625" style="2" customWidth="1"/>
    <col min="2" max="2" width="30.28515625" customWidth="1"/>
    <col min="3" max="3" width="9.5703125" style="2" customWidth="1"/>
    <col min="4" max="4" width="15.7109375" customWidth="1"/>
    <col min="6" max="6" width="10.85546875" customWidth="1"/>
    <col min="7" max="7" width="16" customWidth="1"/>
  </cols>
  <sheetData>
    <row r="1" spans="1:7" s="1" customForma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/>
    </row>
    <row r="2" spans="1:7" x14ac:dyDescent="0.25">
      <c r="A2" s="47">
        <v>1</v>
      </c>
      <c r="B2" s="48" t="s">
        <v>6</v>
      </c>
      <c r="C2" s="47">
        <v>115</v>
      </c>
      <c r="D2" s="49" t="s">
        <v>7</v>
      </c>
      <c r="E2" s="49" t="s">
        <v>8</v>
      </c>
      <c r="F2" s="50" t="s">
        <v>9</v>
      </c>
      <c r="G2" s="49"/>
    </row>
    <row r="3" spans="1:7" x14ac:dyDescent="0.25">
      <c r="A3" s="47">
        <v>2</v>
      </c>
      <c r="B3" s="48" t="s">
        <v>10</v>
      </c>
      <c r="C3" s="47">
        <v>95</v>
      </c>
      <c r="D3" s="49" t="s">
        <v>11</v>
      </c>
      <c r="E3" s="49" t="s">
        <v>12</v>
      </c>
      <c r="F3" s="50" t="s">
        <v>9</v>
      </c>
      <c r="G3" s="49"/>
    </row>
    <row r="4" spans="1:7" x14ac:dyDescent="0.25">
      <c r="A4" s="47">
        <v>3</v>
      </c>
      <c r="B4" s="48" t="s">
        <v>13</v>
      </c>
      <c r="C4" s="47">
        <v>91</v>
      </c>
      <c r="D4" s="49" t="s">
        <v>14</v>
      </c>
      <c r="E4" s="49" t="s">
        <v>15</v>
      </c>
      <c r="F4" s="51" t="s">
        <v>9</v>
      </c>
      <c r="G4" s="49"/>
    </row>
    <row r="5" spans="1:7" x14ac:dyDescent="0.25">
      <c r="A5" s="47">
        <v>4</v>
      </c>
      <c r="B5" s="48" t="s">
        <v>16</v>
      </c>
      <c r="C5" s="47">
        <v>91</v>
      </c>
      <c r="D5" s="49" t="s">
        <v>11</v>
      </c>
      <c r="E5" s="49" t="s">
        <v>17</v>
      </c>
      <c r="F5" s="51" t="s">
        <v>9</v>
      </c>
      <c r="G5" s="49"/>
    </row>
    <row r="6" spans="1:7" x14ac:dyDescent="0.25">
      <c r="A6" s="47">
        <v>5</v>
      </c>
      <c r="B6" s="49" t="s">
        <v>18</v>
      </c>
      <c r="C6" s="47">
        <v>74</v>
      </c>
      <c r="D6" s="49" t="s">
        <v>7</v>
      </c>
      <c r="E6" s="49" t="s">
        <v>19</v>
      </c>
      <c r="F6" s="50" t="s">
        <v>9</v>
      </c>
      <c r="G6" s="49"/>
    </row>
    <row r="7" spans="1:7" x14ac:dyDescent="0.25">
      <c r="A7" s="47">
        <v>6</v>
      </c>
      <c r="B7" s="49" t="s">
        <v>20</v>
      </c>
      <c r="C7" s="47">
        <v>65</v>
      </c>
      <c r="D7" s="49" t="s">
        <v>14</v>
      </c>
      <c r="E7" s="49" t="s">
        <v>21</v>
      </c>
      <c r="F7" s="51" t="s">
        <v>9</v>
      </c>
      <c r="G7" s="49"/>
    </row>
    <row r="8" spans="1:7" x14ac:dyDescent="0.25">
      <c r="A8" s="47">
        <v>7</v>
      </c>
      <c r="B8" s="49" t="s">
        <v>22</v>
      </c>
      <c r="C8" s="47">
        <v>57</v>
      </c>
      <c r="D8" s="49" t="s">
        <v>11</v>
      </c>
      <c r="E8" s="49" t="s">
        <v>23</v>
      </c>
      <c r="F8" s="50" t="s">
        <v>9</v>
      </c>
      <c r="G8" s="49"/>
    </row>
    <row r="9" spans="1:7" x14ac:dyDescent="0.25">
      <c r="A9" s="47">
        <v>8</v>
      </c>
      <c r="B9" s="49" t="s">
        <v>24</v>
      </c>
      <c r="C9" s="47">
        <v>52</v>
      </c>
      <c r="D9" s="49" t="s">
        <v>11</v>
      </c>
      <c r="E9" s="49" t="s">
        <v>25</v>
      </c>
      <c r="F9" s="50" t="s">
        <v>9</v>
      </c>
      <c r="G9" s="49"/>
    </row>
    <row r="10" spans="1:7" x14ac:dyDescent="0.25">
      <c r="A10" s="47">
        <v>9</v>
      </c>
      <c r="B10" s="49" t="s">
        <v>86</v>
      </c>
      <c r="C10" s="47">
        <v>43</v>
      </c>
      <c r="D10" s="49" t="s">
        <v>40</v>
      </c>
      <c r="E10" s="49" t="s">
        <v>41</v>
      </c>
      <c r="F10" s="50" t="s">
        <v>32</v>
      </c>
      <c r="G10" s="50" t="s">
        <v>87</v>
      </c>
    </row>
    <row r="11" spans="1:7" x14ac:dyDescent="0.25">
      <c r="A11" s="47">
        <v>10</v>
      </c>
      <c r="B11" s="49" t="s">
        <v>27</v>
      </c>
      <c r="C11" s="47">
        <v>0</v>
      </c>
      <c r="D11" s="49" t="s">
        <v>14</v>
      </c>
      <c r="E11" s="49" t="s">
        <v>15</v>
      </c>
      <c r="F11" s="51" t="s">
        <v>9</v>
      </c>
      <c r="G11" s="49"/>
    </row>
    <row r="12" spans="1:7" x14ac:dyDescent="0.25">
      <c r="A12" s="47">
        <v>11</v>
      </c>
      <c r="B12" s="49" t="s">
        <v>28</v>
      </c>
      <c r="C12" s="47">
        <v>0</v>
      </c>
      <c r="D12" s="49" t="s">
        <v>14</v>
      </c>
      <c r="E12" s="49" t="s">
        <v>21</v>
      </c>
      <c r="F12" s="51" t="s">
        <v>9</v>
      </c>
      <c r="G12" s="49"/>
    </row>
    <row r="13" spans="1:7" x14ac:dyDescent="0.25">
      <c r="A13" s="47">
        <v>12</v>
      </c>
      <c r="B13" s="49" t="s">
        <v>29</v>
      </c>
      <c r="C13" s="47">
        <v>0</v>
      </c>
      <c r="D13" s="49" t="s">
        <v>7</v>
      </c>
      <c r="E13" s="49" t="s">
        <v>19</v>
      </c>
      <c r="F13" s="50" t="s">
        <v>9</v>
      </c>
      <c r="G13" s="49"/>
    </row>
    <row r="14" spans="1:7" x14ac:dyDescent="0.25">
      <c r="A14" s="47"/>
      <c r="B14" s="49"/>
      <c r="C14" s="47"/>
      <c r="D14" s="49"/>
      <c r="E14" s="49"/>
      <c r="F14" s="50"/>
      <c r="G14" s="49"/>
    </row>
    <row r="15" spans="1:7" x14ac:dyDescent="0.25">
      <c r="A15" s="47">
        <v>1</v>
      </c>
      <c r="B15" s="48" t="s">
        <v>30</v>
      </c>
      <c r="C15" s="47">
        <v>106</v>
      </c>
      <c r="D15" s="49" t="s">
        <v>7</v>
      </c>
      <c r="E15" s="49" t="s">
        <v>31</v>
      </c>
      <c r="F15" s="50" t="s">
        <v>32</v>
      </c>
      <c r="G15" s="49"/>
    </row>
    <row r="16" spans="1:7" x14ac:dyDescent="0.25">
      <c r="A16" s="47">
        <v>2</v>
      </c>
      <c r="B16" s="48" t="s">
        <v>33</v>
      </c>
      <c r="C16" s="47">
        <v>102</v>
      </c>
      <c r="D16" s="49" t="s">
        <v>7</v>
      </c>
      <c r="E16" s="49" t="s">
        <v>34</v>
      </c>
      <c r="F16" s="50" t="s">
        <v>32</v>
      </c>
      <c r="G16" s="49"/>
    </row>
    <row r="17" spans="1:7" x14ac:dyDescent="0.25">
      <c r="A17" s="47">
        <v>3</v>
      </c>
      <c r="B17" s="48" t="s">
        <v>35</v>
      </c>
      <c r="C17" s="47">
        <v>95</v>
      </c>
      <c r="D17" s="49" t="s">
        <v>11</v>
      </c>
      <c r="E17" s="49" t="s">
        <v>25</v>
      </c>
      <c r="F17" s="50" t="s">
        <v>32</v>
      </c>
      <c r="G17" s="49"/>
    </row>
    <row r="18" spans="1:7" x14ac:dyDescent="0.25">
      <c r="A18" s="47">
        <v>4</v>
      </c>
      <c r="B18" s="48" t="s">
        <v>36</v>
      </c>
      <c r="C18" s="47">
        <v>89</v>
      </c>
      <c r="D18" s="49" t="s">
        <v>11</v>
      </c>
      <c r="E18" s="49" t="s">
        <v>17</v>
      </c>
      <c r="F18" s="51" t="s">
        <v>32</v>
      </c>
      <c r="G18" s="49"/>
    </row>
    <row r="19" spans="1:7" x14ac:dyDescent="0.25">
      <c r="A19" s="47">
        <v>5</v>
      </c>
      <c r="B19" s="49" t="s">
        <v>37</v>
      </c>
      <c r="C19" s="47">
        <v>76</v>
      </c>
      <c r="D19" s="49" t="s">
        <v>7</v>
      </c>
      <c r="E19" s="49" t="s">
        <v>34</v>
      </c>
      <c r="F19" s="51" t="s">
        <v>32</v>
      </c>
      <c r="G19" s="49"/>
    </row>
    <row r="20" spans="1:7" x14ac:dyDescent="0.25">
      <c r="A20" s="47">
        <v>6</v>
      </c>
      <c r="B20" s="49" t="s">
        <v>38</v>
      </c>
      <c r="C20" s="47">
        <v>82</v>
      </c>
      <c r="D20" s="49" t="s">
        <v>7</v>
      </c>
      <c r="E20" s="49" t="s">
        <v>31</v>
      </c>
      <c r="F20" s="50" t="s">
        <v>32</v>
      </c>
      <c r="G20" s="49"/>
    </row>
    <row r="21" spans="1:7" x14ac:dyDescent="0.25">
      <c r="A21" s="47">
        <v>7</v>
      </c>
      <c r="B21" s="49" t="s">
        <v>39</v>
      </c>
      <c r="C21" s="47">
        <v>63</v>
      </c>
      <c r="D21" s="49" t="s">
        <v>11</v>
      </c>
      <c r="E21" s="49" t="s">
        <v>23</v>
      </c>
      <c r="F21" s="50" t="s">
        <v>32</v>
      </c>
      <c r="G21" s="49"/>
    </row>
    <row r="22" spans="1:7" x14ac:dyDescent="0.25">
      <c r="A22" s="47">
        <v>8</v>
      </c>
      <c r="B22" s="49" t="s">
        <v>26</v>
      </c>
      <c r="C22" s="47">
        <v>44</v>
      </c>
      <c r="D22" s="49" t="s">
        <v>11</v>
      </c>
      <c r="E22" s="49" t="s">
        <v>12</v>
      </c>
      <c r="F22" s="50" t="s">
        <v>9</v>
      </c>
      <c r="G22" s="49"/>
    </row>
    <row r="23" spans="1:7" x14ac:dyDescent="0.25">
      <c r="A23" s="47">
        <v>9</v>
      </c>
      <c r="B23" s="49" t="s">
        <v>42</v>
      </c>
      <c r="C23" s="47">
        <v>52</v>
      </c>
      <c r="D23" s="49" t="s">
        <v>43</v>
      </c>
      <c r="E23" s="49" t="s">
        <v>44</v>
      </c>
      <c r="F23" s="51" t="s">
        <v>32</v>
      </c>
      <c r="G23" s="49"/>
    </row>
    <row r="24" spans="1:7" x14ac:dyDescent="0.25">
      <c r="A24" s="47">
        <v>10</v>
      </c>
      <c r="B24" s="49" t="s">
        <v>45</v>
      </c>
      <c r="C24" s="47">
        <v>32</v>
      </c>
      <c r="D24" s="49" t="s">
        <v>43</v>
      </c>
      <c r="E24" s="49" t="s">
        <v>46</v>
      </c>
      <c r="F24" s="51" t="s">
        <v>32</v>
      </c>
      <c r="G24" s="49"/>
    </row>
    <row r="25" spans="1:7" x14ac:dyDescent="0.25">
      <c r="A25" s="47">
        <v>11</v>
      </c>
      <c r="B25" s="49" t="s">
        <v>47</v>
      </c>
      <c r="C25" s="47">
        <v>0</v>
      </c>
      <c r="D25" s="49" t="s">
        <v>7</v>
      </c>
      <c r="E25" s="49" t="s">
        <v>8</v>
      </c>
      <c r="F25" s="51" t="s">
        <v>32</v>
      </c>
      <c r="G25" s="49"/>
    </row>
    <row r="26" spans="1:7" x14ac:dyDescent="0.25">
      <c r="A26" s="47">
        <v>12</v>
      </c>
      <c r="B26" s="49" t="s">
        <v>85</v>
      </c>
      <c r="C26" s="47">
        <v>0</v>
      </c>
      <c r="D26" s="49" t="s">
        <v>48</v>
      </c>
      <c r="E26" s="49" t="s">
        <v>49</v>
      </c>
      <c r="F26" s="50" t="s">
        <v>32</v>
      </c>
      <c r="G26" s="49"/>
    </row>
    <row r="27" spans="1:7" x14ac:dyDescent="0.25">
      <c r="A27" s="47"/>
      <c r="B27" s="49"/>
      <c r="C27" s="47"/>
      <c r="D27" s="49"/>
      <c r="E27" s="49"/>
      <c r="F27" s="49"/>
      <c r="G27" s="49"/>
    </row>
    <row r="28" spans="1:7" x14ac:dyDescent="0.25">
      <c r="A28" s="47"/>
      <c r="B28" s="49"/>
      <c r="C28" s="47"/>
      <c r="D28" s="49"/>
      <c r="E28" s="49"/>
      <c r="F28" s="49"/>
      <c r="G28" s="49"/>
    </row>
    <row r="29" spans="1:7" x14ac:dyDescent="0.25">
      <c r="A29" s="47"/>
      <c r="B29" s="49" t="s">
        <v>50</v>
      </c>
      <c r="C29" s="49"/>
      <c r="D29" s="49"/>
      <c r="E29" s="52"/>
      <c r="F29" s="52"/>
      <c r="G29" s="49"/>
    </row>
    <row r="30" spans="1:7" x14ac:dyDescent="0.25">
      <c r="A30" s="47" t="s">
        <v>51</v>
      </c>
      <c r="B30" s="49" t="s">
        <v>1</v>
      </c>
      <c r="C30" s="49" t="s">
        <v>52</v>
      </c>
      <c r="D30" s="49" t="s">
        <v>53</v>
      </c>
      <c r="E30" s="52" t="s">
        <v>54</v>
      </c>
      <c r="F30" s="52" t="s">
        <v>55</v>
      </c>
      <c r="G30" s="49" t="s">
        <v>56</v>
      </c>
    </row>
    <row r="31" spans="1:7" x14ac:dyDescent="0.25">
      <c r="A31" s="47">
        <v>1</v>
      </c>
      <c r="B31" s="49" t="s">
        <v>57</v>
      </c>
      <c r="C31" s="49">
        <f>3/5*100</f>
        <v>60</v>
      </c>
      <c r="D31" s="49">
        <v>0</v>
      </c>
      <c r="E31" s="52">
        <f>-1/5</f>
        <v>-0.2</v>
      </c>
      <c r="F31" s="52">
        <f>52/5</f>
        <v>10.4</v>
      </c>
      <c r="G31" s="49" t="s">
        <v>17</v>
      </c>
    </row>
    <row r="32" spans="1:7" x14ac:dyDescent="0.25">
      <c r="A32" s="47">
        <v>2</v>
      </c>
      <c r="B32" s="49" t="s">
        <v>58</v>
      </c>
      <c r="C32" s="49">
        <f>2/4*100</f>
        <v>50</v>
      </c>
      <c r="D32" s="49">
        <v>0</v>
      </c>
      <c r="E32" s="52">
        <f>15/4</f>
        <v>3.75</v>
      </c>
      <c r="F32" s="52">
        <f>40/4</f>
        <v>10</v>
      </c>
      <c r="G32" s="49" t="s">
        <v>25</v>
      </c>
    </row>
    <row r="33" spans="1:7" x14ac:dyDescent="0.25">
      <c r="A33" s="47">
        <v>3</v>
      </c>
      <c r="B33" s="49" t="s">
        <v>59</v>
      </c>
      <c r="C33" s="49">
        <f>2/4*100</f>
        <v>50</v>
      </c>
      <c r="D33" s="49">
        <v>0</v>
      </c>
      <c r="E33" s="52">
        <f>-4/4</f>
        <v>-1</v>
      </c>
      <c r="F33" s="52">
        <f>44/4</f>
        <v>11</v>
      </c>
      <c r="G33" s="49" t="s">
        <v>23</v>
      </c>
    </row>
    <row r="34" spans="1:7" x14ac:dyDescent="0.25">
      <c r="A34" s="47">
        <v>4</v>
      </c>
      <c r="B34" s="49" t="s">
        <v>60</v>
      </c>
      <c r="C34" s="49">
        <f>2/5*100</f>
        <v>40</v>
      </c>
      <c r="D34" s="49">
        <v>0</v>
      </c>
      <c r="E34" s="52">
        <f>3/5</f>
        <v>0.6</v>
      </c>
      <c r="F34" s="52">
        <f>51/5</f>
        <v>10.199999999999999</v>
      </c>
      <c r="G34" s="49" t="s">
        <v>12</v>
      </c>
    </row>
    <row r="39" spans="1:7" x14ac:dyDescent="0.25">
      <c r="F39" s="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P12" sqref="P12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35" customWidth="1"/>
    <col min="14" max="15" width="10.28515625" customWidth="1"/>
  </cols>
  <sheetData>
    <row r="1" spans="2:14" ht="28.5" customHeight="1" x14ac:dyDescent="0.25">
      <c r="B1" s="78" t="s">
        <v>72</v>
      </c>
      <c r="C1" s="78"/>
      <c r="D1" s="78"/>
      <c r="E1" s="78"/>
      <c r="F1" s="78"/>
      <c r="G1" s="78"/>
      <c r="H1" s="78"/>
      <c r="I1" s="78"/>
      <c r="J1" s="78"/>
      <c r="K1" s="78"/>
      <c r="L1" t="s">
        <v>73</v>
      </c>
      <c r="M1" t="s">
        <v>74</v>
      </c>
      <c r="N1" s="44">
        <v>45689</v>
      </c>
    </row>
    <row r="2" spans="2:14" ht="15.75" thickBot="1" x14ac:dyDescent="0.3">
      <c r="M2" t="s">
        <v>9</v>
      </c>
    </row>
    <row r="3" spans="2:14" ht="30" customHeight="1" thickBot="1" x14ac:dyDescent="0.3">
      <c r="B3" s="5"/>
      <c r="C3" s="79" t="s">
        <v>61</v>
      </c>
      <c r="D3" s="80"/>
      <c r="E3" s="81"/>
      <c r="F3" s="6">
        <v>1</v>
      </c>
      <c r="G3" s="6">
        <v>2</v>
      </c>
      <c r="H3" s="6">
        <v>3</v>
      </c>
      <c r="I3" s="7">
        <v>4</v>
      </c>
      <c r="J3" s="7">
        <v>5</v>
      </c>
      <c r="K3" s="7">
        <v>6</v>
      </c>
      <c r="L3" s="8" t="s">
        <v>62</v>
      </c>
      <c r="M3" s="6" t="s">
        <v>63</v>
      </c>
      <c r="N3" s="9" t="s">
        <v>64</v>
      </c>
    </row>
    <row r="4" spans="2:14" ht="24" customHeight="1" x14ac:dyDescent="0.25">
      <c r="B4" s="82">
        <v>1</v>
      </c>
      <c r="C4" s="83" t="s">
        <v>6</v>
      </c>
      <c r="D4" s="84"/>
      <c r="E4" s="85"/>
      <c r="F4" s="10" t="s">
        <v>65</v>
      </c>
      <c r="G4" s="11" t="str">
        <f ca="1">INDIRECT(ADDRESS(27,6))&amp;":"&amp;INDIRECT(ADDRESS(27,7))</f>
        <v>12:8</v>
      </c>
      <c r="H4" s="11" t="str">
        <f ca="1">INDIRECT(ADDRESS(31,7))&amp;":"&amp;INDIRECT(ADDRESS(31,6))</f>
        <v>13:6</v>
      </c>
      <c r="I4" s="11" t="str">
        <f ca="1">INDIRECT(ADDRESS(36,6))&amp;":"&amp;INDIRECT(ADDRESS(36,7))</f>
        <v>8:7</v>
      </c>
      <c r="J4" s="11" t="str">
        <f ca="1">INDIRECT(ADDRESS(42,7))&amp;":"&amp;INDIRECT(ADDRESS(42,6))</f>
        <v>5:13</v>
      </c>
      <c r="K4" s="12" t="str">
        <f ca="1">INDIRECT(ADDRESS(20,6))&amp;":"&amp;INDIRECT(ADDRESS(20,7))</f>
        <v>8:9</v>
      </c>
      <c r="L4" s="86">
        <f ca="1">IF(COUNT(F5:K5)=0,"",COUNTIF(F5:K5,"&gt;0")+0.5*COUNTIF(F5:K5,0))</f>
        <v>3</v>
      </c>
      <c r="M4" s="13"/>
      <c r="N4" s="77">
        <v>1</v>
      </c>
    </row>
    <row r="5" spans="2:14" ht="24" customHeight="1" x14ac:dyDescent="0.25">
      <c r="B5" s="69"/>
      <c r="C5" s="74"/>
      <c r="D5" s="75"/>
      <c r="E5" s="76"/>
      <c r="F5" s="14" t="s">
        <v>65</v>
      </c>
      <c r="G5" s="15">
        <f ca="1">IF(LEN(INDIRECT(ADDRESS(ROW()-1, COLUMN())))=1,"",INDIRECT(ADDRESS(27,6))-INDIRECT(ADDRESS(27,7)))</f>
        <v>4</v>
      </c>
      <c r="H5" s="15">
        <f ca="1">IF(LEN(INDIRECT(ADDRESS(ROW()-1, COLUMN())))=1,"",INDIRECT(ADDRESS(31,7))-INDIRECT(ADDRESS(31,6)))</f>
        <v>7</v>
      </c>
      <c r="I5" s="15">
        <f ca="1">IF(LEN(INDIRECT(ADDRESS(ROW()-1, COLUMN())))=1,"",INDIRECT(ADDRESS(36,6))-INDIRECT(ADDRESS(36,7)))</f>
        <v>1</v>
      </c>
      <c r="J5" s="15">
        <f ca="1">IF(LEN(INDIRECT(ADDRESS(ROW()-1, COLUMN())))=1,"",INDIRECT(ADDRESS(42,7))-INDIRECT(ADDRESS(42,6)))</f>
        <v>-8</v>
      </c>
      <c r="K5" s="16">
        <f ca="1">IF(LEN(INDIRECT(ADDRESS(ROW()-1, COLUMN())))=1,"",INDIRECT(ADDRESS(20,6))-INDIRECT(ADDRESS(20,7)))</f>
        <v>-1</v>
      </c>
      <c r="L5" s="65"/>
      <c r="M5" s="15">
        <f ca="1">IF(COUNT(F5:K5)=0,"",SUM(F5:K5))</f>
        <v>3</v>
      </c>
      <c r="N5" s="73"/>
    </row>
    <row r="6" spans="2:14" ht="24" customHeight="1" x14ac:dyDescent="0.25">
      <c r="B6" s="57">
        <v>2</v>
      </c>
      <c r="C6" s="74" t="s">
        <v>22</v>
      </c>
      <c r="D6" s="75"/>
      <c r="E6" s="76"/>
      <c r="F6" s="17" t="str">
        <f ca="1">INDIRECT(ADDRESS(27,7))&amp;":"&amp;INDIRECT(ADDRESS(27,6))</f>
        <v>8:12</v>
      </c>
      <c r="G6" s="18" t="s">
        <v>65</v>
      </c>
      <c r="H6" s="19" t="str">
        <f ca="1">INDIRECT(ADDRESS(37,6))&amp;":"&amp;INDIRECT(ADDRESS(37,7))</f>
        <v>12:6</v>
      </c>
      <c r="I6" s="19" t="str">
        <f ca="1">INDIRECT(ADDRESS(41,7))&amp;":"&amp;INDIRECT(ADDRESS(41,6))</f>
        <v>9:10</v>
      </c>
      <c r="J6" s="19" t="str">
        <f ca="1">INDIRECT(ADDRESS(21,6))&amp;":"&amp;INDIRECT(ADDRESS(21,7))</f>
        <v>12:7</v>
      </c>
      <c r="K6" s="20" t="str">
        <f ca="1">INDIRECT(ADDRESS(30,6))&amp;":"&amp;INDIRECT(ADDRESS(30,7))</f>
        <v>10:5</v>
      </c>
      <c r="L6" s="65">
        <f ca="1">IF(COUNT(F7:K7)=0,"",COUNTIF(F7:K7,"&gt;0")+0.5*COUNTIF(F7:K7,0))</f>
        <v>3</v>
      </c>
      <c r="M6" s="15"/>
      <c r="N6" s="67">
        <v>2</v>
      </c>
    </row>
    <row r="7" spans="2:14" ht="24" customHeight="1" x14ac:dyDescent="0.25">
      <c r="B7" s="69"/>
      <c r="C7" s="74"/>
      <c r="D7" s="75"/>
      <c r="E7" s="76"/>
      <c r="F7" s="21">
        <f ca="1">IF(LEN(INDIRECT(ADDRESS(ROW()-1, COLUMN())))=1,"",INDIRECT(ADDRESS(27,7))-INDIRECT(ADDRESS(27,6)))</f>
        <v>-4</v>
      </c>
      <c r="G7" s="22" t="s">
        <v>65</v>
      </c>
      <c r="H7" s="15">
        <f ca="1">IF(LEN(INDIRECT(ADDRESS(ROW()-1, COLUMN())))=1,"",INDIRECT(ADDRESS(37,6))-INDIRECT(ADDRESS(37,7)))</f>
        <v>6</v>
      </c>
      <c r="I7" s="15">
        <f ca="1">IF(LEN(INDIRECT(ADDRESS(ROW()-1, COLUMN())))=1,"",INDIRECT(ADDRESS(41,7))-INDIRECT(ADDRESS(41,6)))</f>
        <v>-1</v>
      </c>
      <c r="J7" s="15">
        <f ca="1">IF(LEN(INDIRECT(ADDRESS(ROW()-1, COLUMN())))=1,"",INDIRECT(ADDRESS(21,6))-INDIRECT(ADDRESS(21,7)))</f>
        <v>5</v>
      </c>
      <c r="K7" s="16">
        <f ca="1">IF(LEN(INDIRECT(ADDRESS(ROW()-1, COLUMN())))=1,"",INDIRECT(ADDRESS(30,6))-INDIRECT(ADDRESS(30,7)))</f>
        <v>5</v>
      </c>
      <c r="L7" s="65"/>
      <c r="M7" s="15">
        <f ca="1">IF(COUNT(F7:K7)=0,"",SUM(F7:K7))</f>
        <v>11</v>
      </c>
      <c r="N7" s="73"/>
    </row>
    <row r="8" spans="2:14" ht="24" customHeight="1" x14ac:dyDescent="0.25">
      <c r="B8" s="57">
        <v>3</v>
      </c>
      <c r="C8" s="59" t="s">
        <v>16</v>
      </c>
      <c r="D8" s="60"/>
      <c r="E8" s="61"/>
      <c r="F8" s="17" t="str">
        <f ca="1">INDIRECT(ADDRESS(31,6))&amp;":"&amp;INDIRECT(ADDRESS(31,7))</f>
        <v>6:13</v>
      </c>
      <c r="G8" s="19" t="str">
        <f ca="1">INDIRECT(ADDRESS(37,7))&amp;":"&amp;INDIRECT(ADDRESS(37,6))</f>
        <v>6:12</v>
      </c>
      <c r="H8" s="18" t="s">
        <v>65</v>
      </c>
      <c r="I8" s="19" t="str">
        <f ca="1">INDIRECT(ADDRESS(22,6))&amp;":"&amp;INDIRECT(ADDRESS(22,7))</f>
        <v>11:10</v>
      </c>
      <c r="J8" s="19" t="str">
        <f ca="1">INDIRECT(ADDRESS(26,7))&amp;":"&amp;INDIRECT(ADDRESS(26,6))</f>
        <v>13:11</v>
      </c>
      <c r="K8" s="20" t="str">
        <f ca="1">INDIRECT(ADDRESS(40,6))&amp;":"&amp;INDIRECT(ADDRESS(40,7))</f>
        <v>13:2</v>
      </c>
      <c r="L8" s="65">
        <f ca="1">IF(COUNT(F9:K9)=0,"",COUNTIF(F9:K9,"&gt;0")+0.5*COUNTIF(F9:K9,0))</f>
        <v>3</v>
      </c>
      <c r="M8" s="15"/>
      <c r="N8" s="67">
        <v>3</v>
      </c>
    </row>
    <row r="9" spans="2:14" ht="24" customHeight="1" x14ac:dyDescent="0.25">
      <c r="B9" s="69"/>
      <c r="C9" s="59"/>
      <c r="D9" s="60"/>
      <c r="E9" s="61"/>
      <c r="F9" s="21">
        <f ca="1">IF(LEN(INDIRECT(ADDRESS(ROW()-1, COLUMN())))=1,"",INDIRECT(ADDRESS(31,6))-INDIRECT(ADDRESS(31,7)))</f>
        <v>-7</v>
      </c>
      <c r="G9" s="15">
        <f ca="1">IF(LEN(INDIRECT(ADDRESS(ROW()-1, COLUMN())))=1,"",INDIRECT(ADDRESS(37,7))-INDIRECT(ADDRESS(37,6)))</f>
        <v>-6</v>
      </c>
      <c r="H9" s="22" t="s">
        <v>65</v>
      </c>
      <c r="I9" s="15">
        <f ca="1">IF(LEN(INDIRECT(ADDRESS(ROW()-1, COLUMN())))=1,"",INDIRECT(ADDRESS(22,6))-INDIRECT(ADDRESS(22,7)))</f>
        <v>1</v>
      </c>
      <c r="J9" s="15">
        <f ca="1">IF(LEN(INDIRECT(ADDRESS(ROW()-1, COLUMN())))=1,"",INDIRECT(ADDRESS(26,7))-INDIRECT(ADDRESS(26,6)))</f>
        <v>2</v>
      </c>
      <c r="K9" s="16">
        <f ca="1">IF(LEN(INDIRECT(ADDRESS(ROW()-1, COLUMN())))=1,"",INDIRECT(ADDRESS(40,6))-INDIRECT(ADDRESS(40,7)))</f>
        <v>11</v>
      </c>
      <c r="L9" s="65"/>
      <c r="M9" s="15">
        <f ca="1">IF(COUNT(F9:K9)=0,"",SUM(F9:K9))</f>
        <v>1</v>
      </c>
      <c r="N9" s="73"/>
    </row>
    <row r="10" spans="2:14" ht="24" customHeight="1" x14ac:dyDescent="0.25">
      <c r="B10" s="57">
        <v>4</v>
      </c>
      <c r="C10" s="70" t="s">
        <v>86</v>
      </c>
      <c r="D10" s="71"/>
      <c r="E10" s="72"/>
      <c r="F10" s="17" t="str">
        <f ca="1">INDIRECT(ADDRESS(36,7))&amp;":"&amp;INDIRECT(ADDRESS(36,6))</f>
        <v>7:8</v>
      </c>
      <c r="G10" s="19" t="str">
        <f ca="1">INDIRECT(ADDRESS(41,6))&amp;":"&amp;INDIRECT(ADDRESS(41,7))</f>
        <v>10:9</v>
      </c>
      <c r="H10" s="19" t="str">
        <f ca="1">INDIRECT(ADDRESS(22,7))&amp;":"&amp;INDIRECT(ADDRESS(22,6))</f>
        <v>10:11</v>
      </c>
      <c r="I10" s="18" t="s">
        <v>65</v>
      </c>
      <c r="J10" s="19" t="str">
        <f ca="1">INDIRECT(ADDRESS(32,6))&amp;":"&amp;INDIRECT(ADDRESS(32,7))</f>
        <v>13:8</v>
      </c>
      <c r="K10" s="20" t="str">
        <f ca="1">INDIRECT(ADDRESS(25,7))&amp;":"&amp;INDIRECT(ADDRESS(25,6))</f>
        <v>5:10</v>
      </c>
      <c r="L10" s="65">
        <f ca="1">IF(COUNT(F11:K11)=0,"",COUNTIF(F11:K11,"&gt;0")+0.5*COUNTIF(F11:K11,0))</f>
        <v>2</v>
      </c>
      <c r="M10" s="15"/>
      <c r="N10" s="67">
        <v>5</v>
      </c>
    </row>
    <row r="11" spans="2:14" ht="24" customHeight="1" x14ac:dyDescent="0.25">
      <c r="B11" s="69"/>
      <c r="C11" s="70"/>
      <c r="D11" s="71"/>
      <c r="E11" s="72"/>
      <c r="F11" s="21">
        <f ca="1">IF(LEN(INDIRECT(ADDRESS(ROW()-1, COLUMN())))=1,"",INDIRECT(ADDRESS(36,7))-INDIRECT(ADDRESS(36,6)))</f>
        <v>-1</v>
      </c>
      <c r="G11" s="15">
        <f ca="1">IF(LEN(INDIRECT(ADDRESS(ROW()-1, COLUMN())))=1,"",INDIRECT(ADDRESS(41,6))-INDIRECT(ADDRESS(41,7)))</f>
        <v>1</v>
      </c>
      <c r="H11" s="15">
        <f ca="1">IF(LEN(INDIRECT(ADDRESS(ROW()-1, COLUMN())))=1,"",INDIRECT(ADDRESS(22,7))-INDIRECT(ADDRESS(22,6)))</f>
        <v>-1</v>
      </c>
      <c r="I11" s="22" t="s">
        <v>65</v>
      </c>
      <c r="J11" s="15">
        <f ca="1">IF(LEN(INDIRECT(ADDRESS(ROW()-1, COLUMN())))=1,"",INDIRECT(ADDRESS(32,6))-INDIRECT(ADDRESS(32,7)))</f>
        <v>5</v>
      </c>
      <c r="K11" s="16">
        <f ca="1">IF(LEN(INDIRECT(ADDRESS(ROW()-1, COLUMN())))=1,"",INDIRECT(ADDRESS(25,7))-INDIRECT(ADDRESS(25,6)))</f>
        <v>-5</v>
      </c>
      <c r="L11" s="65"/>
      <c r="M11" s="15">
        <f ca="1">IF(COUNT(F11:K11)=0,"",SUM(F11:K11))</f>
        <v>-1</v>
      </c>
      <c r="N11" s="73"/>
    </row>
    <row r="12" spans="2:14" ht="24" customHeight="1" x14ac:dyDescent="0.25">
      <c r="B12" s="57">
        <v>5</v>
      </c>
      <c r="C12" s="70" t="s">
        <v>28</v>
      </c>
      <c r="D12" s="71"/>
      <c r="E12" s="72"/>
      <c r="F12" s="17" t="str">
        <f ca="1">INDIRECT(ADDRESS(42,6))&amp;":"&amp;INDIRECT(ADDRESS(42,7))</f>
        <v>13:5</v>
      </c>
      <c r="G12" s="19" t="str">
        <f ca="1">INDIRECT(ADDRESS(21,7))&amp;":"&amp;INDIRECT(ADDRESS(21,6))</f>
        <v>7:12</v>
      </c>
      <c r="H12" s="19" t="str">
        <f ca="1">INDIRECT(ADDRESS(26,6))&amp;":"&amp;INDIRECT(ADDRESS(26,7))</f>
        <v>11:13</v>
      </c>
      <c r="I12" s="19" t="str">
        <f ca="1">INDIRECT(ADDRESS(32,7))&amp;":"&amp;INDIRECT(ADDRESS(32,6))</f>
        <v>8:13</v>
      </c>
      <c r="J12" s="18" t="s">
        <v>65</v>
      </c>
      <c r="K12" s="20" t="str">
        <f ca="1">INDIRECT(ADDRESS(35,7))&amp;":"&amp;INDIRECT(ADDRESS(35,6))</f>
        <v>6:13</v>
      </c>
      <c r="L12" s="65">
        <f ca="1">IF(COUNT(F13:K13)=0,"",COUNTIF(F13:K13,"&gt;0")+0.5*COUNTIF(F13:K13,0))</f>
        <v>1</v>
      </c>
      <c r="M12" s="15"/>
      <c r="N12" s="67">
        <v>6</v>
      </c>
    </row>
    <row r="13" spans="2:14" ht="24" customHeight="1" x14ac:dyDescent="0.25">
      <c r="B13" s="69"/>
      <c r="C13" s="70"/>
      <c r="D13" s="71"/>
      <c r="E13" s="72"/>
      <c r="F13" s="21">
        <f ca="1">IF(LEN(INDIRECT(ADDRESS(ROW()-1, COLUMN())))=1,"",INDIRECT(ADDRESS(42,6))-INDIRECT(ADDRESS(42,7)))</f>
        <v>8</v>
      </c>
      <c r="G13" s="15">
        <f ca="1">IF(LEN(INDIRECT(ADDRESS(ROW()-1, COLUMN())))=1,"",INDIRECT(ADDRESS(21,7))-INDIRECT(ADDRESS(21,6)))</f>
        <v>-5</v>
      </c>
      <c r="H13" s="15">
        <f ca="1">IF(LEN(INDIRECT(ADDRESS(ROW()-1, COLUMN())))=1,"",INDIRECT(ADDRESS(26,6))-INDIRECT(ADDRESS(26,7)))</f>
        <v>-2</v>
      </c>
      <c r="I13" s="15">
        <f ca="1">IF(LEN(INDIRECT(ADDRESS(ROW()-1, COLUMN())))=1,"",INDIRECT(ADDRESS(32,7))-INDIRECT(ADDRESS(32,6)))</f>
        <v>-5</v>
      </c>
      <c r="J13" s="22" t="s">
        <v>65</v>
      </c>
      <c r="K13" s="16">
        <f ca="1">IF(LEN(INDIRECT(ADDRESS(ROW()-1, COLUMN())))=1,"",INDIRECT(ADDRESS(35,7))-INDIRECT(ADDRESS(35,6)))</f>
        <v>-7</v>
      </c>
      <c r="L13" s="65"/>
      <c r="M13" s="15">
        <f ca="1">IF(COUNT(F13:K13)=0,"",SUM(F13:K13))</f>
        <v>-11</v>
      </c>
      <c r="N13" s="73"/>
    </row>
    <row r="14" spans="2:14" ht="24" customHeight="1" x14ac:dyDescent="0.25">
      <c r="B14" s="57">
        <v>6</v>
      </c>
      <c r="C14" s="59" t="s">
        <v>20</v>
      </c>
      <c r="D14" s="60"/>
      <c r="E14" s="61"/>
      <c r="F14" s="17" t="str">
        <f ca="1">INDIRECT(ADDRESS(20,7))&amp;":"&amp;INDIRECT(ADDRESS(20,6))</f>
        <v>9:8</v>
      </c>
      <c r="G14" s="19" t="str">
        <f ca="1">INDIRECT(ADDRESS(30,7))&amp;":"&amp;INDIRECT(ADDRESS(30,6))</f>
        <v>5:10</v>
      </c>
      <c r="H14" s="19" t="str">
        <f ca="1">INDIRECT(ADDRESS(40,7))&amp;":"&amp;INDIRECT(ADDRESS(40,6))</f>
        <v>2:13</v>
      </c>
      <c r="I14" s="19" t="str">
        <f ca="1">INDIRECT(ADDRESS(25,6))&amp;":"&amp;INDIRECT(ADDRESS(25,7))</f>
        <v>10:5</v>
      </c>
      <c r="J14" s="19" t="str">
        <f ca="1">INDIRECT(ADDRESS(35,6))&amp;":"&amp;INDIRECT(ADDRESS(35,7))</f>
        <v>13:6</v>
      </c>
      <c r="K14" s="23" t="s">
        <v>65</v>
      </c>
      <c r="L14" s="65">
        <f ca="1">IF(COUNT(F15:K15)=0,"",COUNTIF(F15:K15,"&gt;0")+0.5*COUNTIF(F15:K15,0))</f>
        <v>3</v>
      </c>
      <c r="M14" s="15"/>
      <c r="N14" s="67">
        <v>4</v>
      </c>
    </row>
    <row r="15" spans="2:14" ht="24" customHeight="1" thickBot="1" x14ac:dyDescent="0.3">
      <c r="B15" s="58"/>
      <c r="C15" s="62"/>
      <c r="D15" s="63"/>
      <c r="E15" s="64"/>
      <c r="F15" s="24">
        <f ca="1">IF(LEN(INDIRECT(ADDRESS(ROW()-1, COLUMN())))=1,"",INDIRECT(ADDRESS(20,7))-INDIRECT(ADDRESS(20,6)))</f>
        <v>1</v>
      </c>
      <c r="G15" s="25">
        <f ca="1">IF(LEN(INDIRECT(ADDRESS(ROW()-1, COLUMN())))=1,"",INDIRECT(ADDRESS(30,7))-INDIRECT(ADDRESS(30,6)))</f>
        <v>-5</v>
      </c>
      <c r="H15" s="25">
        <f ca="1">IF(LEN(INDIRECT(ADDRESS(ROW()-1, COLUMN())))=1,"",INDIRECT(ADDRESS(40,7))-INDIRECT(ADDRESS(40,6)))</f>
        <v>-11</v>
      </c>
      <c r="I15" s="25">
        <f ca="1">IF(LEN(INDIRECT(ADDRESS(ROW()-1, COLUMN())))=1,"",INDIRECT(ADDRESS(25,6))-INDIRECT(ADDRESS(25,7)))</f>
        <v>5</v>
      </c>
      <c r="J15" s="25">
        <f ca="1">IF(LEN(INDIRECT(ADDRESS(ROW()-1, COLUMN())))=1,"",INDIRECT(ADDRESS(35,6))-INDIRECT(ADDRESS(35,7)))</f>
        <v>7</v>
      </c>
      <c r="K15" s="26" t="s">
        <v>65</v>
      </c>
      <c r="L15" s="66"/>
      <c r="M15" s="25">
        <f ca="1">IF(COUNT(F15:K15)=0,"",SUM(F15:K15))</f>
        <v>-3</v>
      </c>
      <c r="N15" s="68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8" customFormat="1" ht="30" customHeight="1" thickBot="1" x14ac:dyDescent="0.4">
      <c r="A19" s="27"/>
      <c r="B19" s="56" t="s">
        <v>66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3" s="28" customFormat="1" ht="30" customHeight="1" thickBot="1" x14ac:dyDescent="0.4">
      <c r="A20" s="27"/>
      <c r="B20" s="29">
        <v>1</v>
      </c>
      <c r="C20" s="53" t="str">
        <f ca="1">IF(ISBLANK(INDIRECT(ADDRESS(B20*2+2,3))),"",INDIRECT(ADDRESS(B20*2+2,3)))</f>
        <v>Чекмарева Татьяна</v>
      </c>
      <c r="D20" s="53"/>
      <c r="E20" s="54"/>
      <c r="F20" s="30">
        <v>8</v>
      </c>
      <c r="G20" s="31">
        <v>9</v>
      </c>
      <c r="H20" s="55" t="str">
        <f ca="1">IF(ISBLANK(INDIRECT(ADDRESS(K20*2+2,3))),"",INDIRECT(ADDRESS(K20*2+2,3)))</f>
        <v>Зимина Светлана</v>
      </c>
      <c r="I20" s="53"/>
      <c r="J20" s="53"/>
      <c r="K20" s="29">
        <v>6</v>
      </c>
      <c r="L20" s="32" t="s">
        <v>67</v>
      </c>
      <c r="M20" s="33">
        <v>1</v>
      </c>
    </row>
    <row r="21" spans="1:13" s="28" customFormat="1" ht="30" customHeight="1" thickBot="1" x14ac:dyDescent="0.4">
      <c r="A21" s="27"/>
      <c r="B21" s="29">
        <v>2</v>
      </c>
      <c r="C21" s="53" t="str">
        <f ca="1">IF(ISBLANK(INDIRECT(ADDRESS(B21*2+2,3))),"",INDIRECT(ADDRESS(B21*2+2,3)))</f>
        <v>Курбанова Маргарита</v>
      </c>
      <c r="D21" s="53"/>
      <c r="E21" s="54"/>
      <c r="F21" s="30">
        <v>12</v>
      </c>
      <c r="G21" s="31">
        <v>7</v>
      </c>
      <c r="H21" s="55" t="str">
        <f ca="1">IF(ISBLANK(INDIRECT(ADDRESS(K21*2+2,3))),"",INDIRECT(ADDRESS(K21*2+2,3)))</f>
        <v>Орлова Таисия</v>
      </c>
      <c r="I21" s="53"/>
      <c r="J21" s="53"/>
      <c r="K21" s="29">
        <v>5</v>
      </c>
      <c r="L21" s="32" t="s">
        <v>67</v>
      </c>
      <c r="M21" s="33">
        <v>2</v>
      </c>
    </row>
    <row r="22" spans="1:13" s="28" customFormat="1" ht="30" customHeight="1" thickBot="1" x14ac:dyDescent="0.4">
      <c r="A22" s="27"/>
      <c r="B22" s="29">
        <v>3</v>
      </c>
      <c r="C22" s="53" t="str">
        <f ca="1">IF(ISBLANK(INDIRECT(ADDRESS(B22*2+2,3))),"",INDIRECT(ADDRESS(B22*2+2,3)))</f>
        <v>Артюхина Елена</v>
      </c>
      <c r="D22" s="53"/>
      <c r="E22" s="54"/>
      <c r="F22" s="30">
        <v>11</v>
      </c>
      <c r="G22" s="31">
        <v>10</v>
      </c>
      <c r="H22" s="55" t="str">
        <f ca="1">IF(ISBLANK(INDIRECT(ADDRESS(K22*2+2,3))),"",INDIRECT(ADDRESS(K22*2+2,3)))</f>
        <v>Березнеговская Светлана</v>
      </c>
      <c r="I22" s="53"/>
      <c r="J22" s="53"/>
      <c r="K22" s="29">
        <v>4</v>
      </c>
      <c r="L22" s="32" t="s">
        <v>67</v>
      </c>
      <c r="M22" s="33">
        <v>3</v>
      </c>
    </row>
    <row r="23" spans="1:13" s="28" customFormat="1" ht="30" customHeight="1" x14ac:dyDescent="0.35">
      <c r="A23" s="27"/>
      <c r="M23" s="34"/>
    </row>
    <row r="24" spans="1:13" s="28" customFormat="1" ht="30" customHeight="1" thickBot="1" x14ac:dyDescent="0.4">
      <c r="A24" s="27"/>
      <c r="B24" s="56" t="s">
        <v>68</v>
      </c>
      <c r="C24" s="56"/>
      <c r="D24" s="56"/>
      <c r="E24" s="56"/>
      <c r="F24" s="56"/>
      <c r="G24" s="56"/>
      <c r="H24" s="56"/>
      <c r="I24" s="56"/>
      <c r="J24" s="56"/>
      <c r="K24" s="56"/>
      <c r="M24" s="34"/>
    </row>
    <row r="25" spans="1:13" s="28" customFormat="1" ht="30" customHeight="1" thickBot="1" x14ac:dyDescent="0.4">
      <c r="A25" s="27"/>
      <c r="B25" s="29">
        <v>6</v>
      </c>
      <c r="C25" s="53" t="str">
        <f ca="1">IF(ISBLANK(INDIRECT(ADDRESS(B25*2+2,3))),"",INDIRECT(ADDRESS(B25*2+2,3)))</f>
        <v>Зимина Светлана</v>
      </c>
      <c r="D25" s="53"/>
      <c r="E25" s="54"/>
      <c r="F25" s="30">
        <v>10</v>
      </c>
      <c r="G25" s="31">
        <v>5</v>
      </c>
      <c r="H25" s="55" t="str">
        <f ca="1">IF(ISBLANK(INDIRECT(ADDRESS(K25*2+2,3))),"",INDIRECT(ADDRESS(K25*2+2,3)))</f>
        <v>Березнеговская Светлана</v>
      </c>
      <c r="I25" s="53"/>
      <c r="J25" s="53"/>
      <c r="K25" s="29">
        <v>4</v>
      </c>
      <c r="L25" s="32" t="s">
        <v>67</v>
      </c>
      <c r="M25" s="33">
        <v>4</v>
      </c>
    </row>
    <row r="26" spans="1:13" s="28" customFormat="1" ht="30" customHeight="1" thickBot="1" x14ac:dyDescent="0.4">
      <c r="A26" s="27"/>
      <c r="B26" s="29">
        <v>5</v>
      </c>
      <c r="C26" s="53" t="str">
        <f ca="1">IF(ISBLANK(INDIRECT(ADDRESS(B26*2+2,3))),"",INDIRECT(ADDRESS(B26*2+2,3)))</f>
        <v>Орлова Таисия</v>
      </c>
      <c r="D26" s="53"/>
      <c r="E26" s="54"/>
      <c r="F26" s="30">
        <v>11</v>
      </c>
      <c r="G26" s="31">
        <v>13</v>
      </c>
      <c r="H26" s="55" t="str">
        <f ca="1">IF(ISBLANK(INDIRECT(ADDRESS(K26*2+2,3))),"",INDIRECT(ADDRESS(K26*2+2,3)))</f>
        <v>Артюхина Елена</v>
      </c>
      <c r="I26" s="53"/>
      <c r="J26" s="53"/>
      <c r="K26" s="29">
        <v>3</v>
      </c>
      <c r="L26" s="32" t="s">
        <v>67</v>
      </c>
      <c r="M26" s="33">
        <v>5</v>
      </c>
    </row>
    <row r="27" spans="1:13" s="28" customFormat="1" ht="30" customHeight="1" thickBot="1" x14ac:dyDescent="0.4">
      <c r="A27" s="27"/>
      <c r="B27" s="29">
        <v>1</v>
      </c>
      <c r="C27" s="53" t="str">
        <f ca="1">IF(ISBLANK(INDIRECT(ADDRESS(B27*2+2,3))),"",INDIRECT(ADDRESS(B27*2+2,3)))</f>
        <v>Чекмарева Татьяна</v>
      </c>
      <c r="D27" s="53"/>
      <c r="E27" s="54"/>
      <c r="F27" s="30">
        <v>12</v>
      </c>
      <c r="G27" s="31">
        <v>8</v>
      </c>
      <c r="H27" s="55" t="str">
        <f ca="1">IF(ISBLANK(INDIRECT(ADDRESS(K27*2+2,3))),"",INDIRECT(ADDRESS(K27*2+2,3)))</f>
        <v>Курбанова Маргарита</v>
      </c>
      <c r="I27" s="53"/>
      <c r="J27" s="53"/>
      <c r="K27" s="29">
        <v>2</v>
      </c>
      <c r="L27" s="32" t="s">
        <v>67</v>
      </c>
      <c r="M27" s="33">
        <v>6</v>
      </c>
    </row>
    <row r="28" spans="1:13" s="28" customFormat="1" ht="30" customHeight="1" x14ac:dyDescent="0.35">
      <c r="A28" s="27"/>
      <c r="M28" s="34"/>
    </row>
    <row r="29" spans="1:13" s="28" customFormat="1" ht="30" customHeight="1" thickBot="1" x14ac:dyDescent="0.4">
      <c r="A29" s="27"/>
      <c r="B29" s="56" t="s">
        <v>69</v>
      </c>
      <c r="C29" s="56"/>
      <c r="D29" s="56"/>
      <c r="E29" s="56"/>
      <c r="F29" s="56"/>
      <c r="G29" s="56"/>
      <c r="H29" s="56"/>
      <c r="I29" s="56"/>
      <c r="J29" s="56"/>
      <c r="K29" s="56"/>
      <c r="M29" s="34"/>
    </row>
    <row r="30" spans="1:13" s="28" customFormat="1" ht="30" customHeight="1" thickBot="1" x14ac:dyDescent="0.4">
      <c r="A30" s="27"/>
      <c r="B30" s="29">
        <v>2</v>
      </c>
      <c r="C30" s="53" t="str">
        <f ca="1">IF(ISBLANK(INDIRECT(ADDRESS(B30*2+2,3))),"",INDIRECT(ADDRESS(B30*2+2,3)))</f>
        <v>Курбанова Маргарита</v>
      </c>
      <c r="D30" s="53"/>
      <c r="E30" s="54"/>
      <c r="F30" s="30">
        <v>10</v>
      </c>
      <c r="G30" s="31">
        <v>5</v>
      </c>
      <c r="H30" s="55" t="str">
        <f ca="1">IF(ISBLANK(INDIRECT(ADDRESS(K30*2+2,3))),"",INDIRECT(ADDRESS(K30*2+2,3)))</f>
        <v>Зимина Светлана</v>
      </c>
      <c r="I30" s="53"/>
      <c r="J30" s="53"/>
      <c r="K30" s="29">
        <v>6</v>
      </c>
      <c r="L30" s="32" t="s">
        <v>67</v>
      </c>
      <c r="M30" s="33">
        <v>3</v>
      </c>
    </row>
    <row r="31" spans="1:13" s="28" customFormat="1" ht="30" customHeight="1" thickBot="1" x14ac:dyDescent="0.4">
      <c r="A31" s="27"/>
      <c r="B31" s="29">
        <v>3</v>
      </c>
      <c r="C31" s="53" t="str">
        <f ca="1">IF(ISBLANK(INDIRECT(ADDRESS(B31*2+2,3))),"",INDIRECT(ADDRESS(B31*2+2,3)))</f>
        <v>Артюхина Елена</v>
      </c>
      <c r="D31" s="53"/>
      <c r="E31" s="54"/>
      <c r="F31" s="30">
        <v>6</v>
      </c>
      <c r="G31" s="31">
        <v>13</v>
      </c>
      <c r="H31" s="55" t="str">
        <f ca="1">IF(ISBLANK(INDIRECT(ADDRESS(K31*2+2,3))),"",INDIRECT(ADDRESS(K31*2+2,3)))</f>
        <v>Чекмарева Татьяна</v>
      </c>
      <c r="I31" s="53"/>
      <c r="J31" s="53"/>
      <c r="K31" s="29">
        <v>1</v>
      </c>
      <c r="L31" s="32" t="s">
        <v>67</v>
      </c>
      <c r="M31" s="33">
        <v>2</v>
      </c>
    </row>
    <row r="32" spans="1:13" s="28" customFormat="1" ht="30" customHeight="1" thickBot="1" x14ac:dyDescent="0.4">
      <c r="A32" s="27"/>
      <c r="B32" s="29">
        <v>4</v>
      </c>
      <c r="C32" s="53" t="str">
        <f ca="1">IF(ISBLANK(INDIRECT(ADDRESS(B32*2+2,3))),"",INDIRECT(ADDRESS(B32*2+2,3)))</f>
        <v>Березнеговская Светлана</v>
      </c>
      <c r="D32" s="53"/>
      <c r="E32" s="54"/>
      <c r="F32" s="30">
        <v>13</v>
      </c>
      <c r="G32" s="31">
        <v>8</v>
      </c>
      <c r="H32" s="55" t="str">
        <f ca="1">IF(ISBLANK(INDIRECT(ADDRESS(K32*2+2,3))),"",INDIRECT(ADDRESS(K32*2+2,3)))</f>
        <v>Орлова Таисия</v>
      </c>
      <c r="I32" s="53"/>
      <c r="J32" s="53"/>
      <c r="K32" s="29">
        <v>5</v>
      </c>
      <c r="L32" s="32" t="s">
        <v>67</v>
      </c>
      <c r="M32" s="33">
        <v>1</v>
      </c>
    </row>
    <row r="33" spans="1:13" s="28" customFormat="1" ht="30" customHeight="1" x14ac:dyDescent="0.35">
      <c r="A33" s="27"/>
      <c r="M33" s="34"/>
    </row>
    <row r="34" spans="1:13" s="28" customFormat="1" ht="30" customHeight="1" thickBot="1" x14ac:dyDescent="0.4">
      <c r="A34" s="27"/>
      <c r="B34" s="56" t="s">
        <v>70</v>
      </c>
      <c r="C34" s="56"/>
      <c r="D34" s="56"/>
      <c r="E34" s="56"/>
      <c r="F34" s="56"/>
      <c r="G34" s="56"/>
      <c r="H34" s="56"/>
      <c r="I34" s="56"/>
      <c r="J34" s="56"/>
      <c r="K34" s="56"/>
      <c r="M34" s="34"/>
    </row>
    <row r="35" spans="1:13" s="28" customFormat="1" ht="30" customHeight="1" thickBot="1" x14ac:dyDescent="0.4">
      <c r="A35" s="27"/>
      <c r="B35" s="29">
        <v>6</v>
      </c>
      <c r="C35" s="53" t="str">
        <f ca="1">IF(ISBLANK(INDIRECT(ADDRESS(B35*2+2,3))),"",INDIRECT(ADDRESS(B35*2+2,3)))</f>
        <v>Зимина Светлана</v>
      </c>
      <c r="D35" s="53"/>
      <c r="E35" s="54"/>
      <c r="F35" s="30">
        <v>13</v>
      </c>
      <c r="G35" s="31">
        <v>6</v>
      </c>
      <c r="H35" s="55" t="str">
        <f ca="1">IF(ISBLANK(INDIRECT(ADDRESS(K35*2+2,3))),"",INDIRECT(ADDRESS(K35*2+2,3)))</f>
        <v>Орлова Таисия</v>
      </c>
      <c r="I35" s="53"/>
      <c r="J35" s="53"/>
      <c r="K35" s="29">
        <v>5</v>
      </c>
      <c r="L35" s="32" t="s">
        <v>67</v>
      </c>
      <c r="M35" s="33">
        <v>6</v>
      </c>
    </row>
    <row r="36" spans="1:13" s="28" customFormat="1" ht="30" customHeight="1" thickBot="1" x14ac:dyDescent="0.4">
      <c r="A36" s="27"/>
      <c r="B36" s="29">
        <v>1</v>
      </c>
      <c r="C36" s="53" t="str">
        <f ca="1">IF(ISBLANK(INDIRECT(ADDRESS(B36*2+2,3))),"",INDIRECT(ADDRESS(B36*2+2,3)))</f>
        <v>Чекмарева Татьяна</v>
      </c>
      <c r="D36" s="53"/>
      <c r="E36" s="54"/>
      <c r="F36" s="30">
        <v>8</v>
      </c>
      <c r="G36" s="31">
        <v>7</v>
      </c>
      <c r="H36" s="55" t="str">
        <f ca="1">IF(ISBLANK(INDIRECT(ADDRESS(K36*2+2,3))),"",INDIRECT(ADDRESS(K36*2+2,3)))</f>
        <v>Березнеговская Светлана</v>
      </c>
      <c r="I36" s="53"/>
      <c r="J36" s="53"/>
      <c r="K36" s="29">
        <v>4</v>
      </c>
      <c r="L36" s="32" t="s">
        <v>67</v>
      </c>
      <c r="M36" s="33">
        <v>5</v>
      </c>
    </row>
    <row r="37" spans="1:13" s="28" customFormat="1" ht="30" customHeight="1" thickBot="1" x14ac:dyDescent="0.4">
      <c r="A37" s="27"/>
      <c r="B37" s="29">
        <v>2</v>
      </c>
      <c r="C37" s="53" t="str">
        <f ca="1">IF(ISBLANK(INDIRECT(ADDRESS(B37*2+2,3))),"",INDIRECT(ADDRESS(B37*2+2,3)))</f>
        <v>Курбанова Маргарита</v>
      </c>
      <c r="D37" s="53"/>
      <c r="E37" s="54"/>
      <c r="F37" s="30">
        <v>12</v>
      </c>
      <c r="G37" s="31">
        <v>6</v>
      </c>
      <c r="H37" s="55" t="str">
        <f ca="1">IF(ISBLANK(INDIRECT(ADDRESS(K37*2+2,3))),"",INDIRECT(ADDRESS(K37*2+2,3)))</f>
        <v>Артюхина Елена</v>
      </c>
      <c r="I37" s="53"/>
      <c r="J37" s="53"/>
      <c r="K37" s="29">
        <v>3</v>
      </c>
      <c r="L37" s="32" t="s">
        <v>67</v>
      </c>
      <c r="M37" s="33">
        <v>4</v>
      </c>
    </row>
    <row r="38" spans="1:13" s="28" customFormat="1" ht="30" customHeight="1" x14ac:dyDescent="0.35">
      <c r="A38" s="27"/>
      <c r="M38" s="34"/>
    </row>
    <row r="39" spans="1:13" s="28" customFormat="1" ht="30" customHeight="1" thickBot="1" x14ac:dyDescent="0.4">
      <c r="A39" s="27"/>
      <c r="B39" s="56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M39" s="34"/>
    </row>
    <row r="40" spans="1:13" s="28" customFormat="1" ht="30" customHeight="1" thickBot="1" x14ac:dyDescent="0.4">
      <c r="A40" s="27"/>
      <c r="B40" s="29">
        <v>3</v>
      </c>
      <c r="C40" s="53" t="str">
        <f ca="1">IF(ISBLANK(INDIRECT(ADDRESS(B40*2+2,3))),"",INDIRECT(ADDRESS(B40*2+2,3)))</f>
        <v>Артюхина Елена</v>
      </c>
      <c r="D40" s="53"/>
      <c r="E40" s="54"/>
      <c r="F40" s="30">
        <v>13</v>
      </c>
      <c r="G40" s="31">
        <v>2</v>
      </c>
      <c r="H40" s="55" t="str">
        <f ca="1">IF(ISBLANK(INDIRECT(ADDRESS(K40*2+2,3))),"",INDIRECT(ADDRESS(K40*2+2,3)))</f>
        <v>Зимина Светлана</v>
      </c>
      <c r="I40" s="53"/>
      <c r="J40" s="53"/>
      <c r="K40" s="29">
        <v>6</v>
      </c>
      <c r="L40" s="32" t="s">
        <v>67</v>
      </c>
      <c r="M40" s="33">
        <v>1</v>
      </c>
    </row>
    <row r="41" spans="1:13" s="28" customFormat="1" ht="30" customHeight="1" thickBot="1" x14ac:dyDescent="0.4">
      <c r="A41" s="27"/>
      <c r="B41" s="29">
        <v>4</v>
      </c>
      <c r="C41" s="53" t="str">
        <f ca="1">IF(ISBLANK(INDIRECT(ADDRESS(B41*2+2,3))),"",INDIRECT(ADDRESS(B41*2+2,3)))</f>
        <v>Березнеговская Светлана</v>
      </c>
      <c r="D41" s="53"/>
      <c r="E41" s="54"/>
      <c r="F41" s="30">
        <v>10</v>
      </c>
      <c r="G41" s="31">
        <v>9</v>
      </c>
      <c r="H41" s="55" t="str">
        <f ca="1">IF(ISBLANK(INDIRECT(ADDRESS(K41*2+2,3))),"",INDIRECT(ADDRESS(K41*2+2,3)))</f>
        <v>Курбанова Маргарита</v>
      </c>
      <c r="I41" s="53"/>
      <c r="J41" s="53"/>
      <c r="K41" s="29">
        <v>2</v>
      </c>
      <c r="L41" s="32" t="s">
        <v>67</v>
      </c>
      <c r="M41" s="33">
        <v>2</v>
      </c>
    </row>
    <row r="42" spans="1:13" s="28" customFormat="1" ht="30" customHeight="1" thickBot="1" x14ac:dyDescent="0.4">
      <c r="A42" s="27"/>
      <c r="B42" s="29">
        <v>5</v>
      </c>
      <c r="C42" s="53" t="str">
        <f ca="1">IF(ISBLANK(INDIRECT(ADDRESS(B42*2+2,3))),"",INDIRECT(ADDRESS(B42*2+2,3)))</f>
        <v>Орлова Таисия</v>
      </c>
      <c r="D42" s="53"/>
      <c r="E42" s="54"/>
      <c r="F42" s="30">
        <v>13</v>
      </c>
      <c r="G42" s="31">
        <v>5</v>
      </c>
      <c r="H42" s="55" t="str">
        <f ca="1">IF(ISBLANK(INDIRECT(ADDRESS(K42*2+2,3))),"",INDIRECT(ADDRESS(K42*2+2,3)))</f>
        <v>Чекмарева Татьяна</v>
      </c>
      <c r="I42" s="53"/>
      <c r="J42" s="53"/>
      <c r="K42" s="29">
        <v>1</v>
      </c>
      <c r="L42" s="32" t="s">
        <v>67</v>
      </c>
      <c r="M42" s="33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31496062992125984" right="0.31496062992125984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F10" sqref="F10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35" customWidth="1"/>
    <col min="14" max="15" width="10.28515625" customWidth="1"/>
  </cols>
  <sheetData>
    <row r="1" spans="2:14" ht="23.25" customHeight="1" x14ac:dyDescent="0.25">
      <c r="B1" s="78" t="s">
        <v>75</v>
      </c>
      <c r="C1" s="78"/>
      <c r="D1" s="78"/>
      <c r="E1" s="78"/>
      <c r="F1" s="78"/>
      <c r="G1" s="78"/>
      <c r="H1" s="78"/>
      <c r="I1" s="78"/>
      <c r="J1" s="78"/>
      <c r="K1" s="78"/>
      <c r="L1" t="s">
        <v>73</v>
      </c>
      <c r="M1" t="s">
        <v>74</v>
      </c>
      <c r="N1" s="44">
        <v>45689</v>
      </c>
    </row>
    <row r="2" spans="2:14" ht="8.25" customHeight="1" thickBot="1" x14ac:dyDescent="0.3">
      <c r="M2" t="s">
        <v>9</v>
      </c>
    </row>
    <row r="3" spans="2:14" ht="30" customHeight="1" thickBot="1" x14ac:dyDescent="0.3">
      <c r="B3" s="5"/>
      <c r="C3" s="79" t="s">
        <v>61</v>
      </c>
      <c r="D3" s="80"/>
      <c r="E3" s="81"/>
      <c r="F3" s="6">
        <v>1</v>
      </c>
      <c r="G3" s="6">
        <v>2</v>
      </c>
      <c r="H3" s="6">
        <v>3</v>
      </c>
      <c r="I3" s="7">
        <v>4</v>
      </c>
      <c r="J3" s="7">
        <v>5</v>
      </c>
      <c r="K3" s="7">
        <v>6</v>
      </c>
      <c r="L3" s="8" t="s">
        <v>62</v>
      </c>
      <c r="M3" s="6" t="s">
        <v>63</v>
      </c>
      <c r="N3" s="9" t="s">
        <v>64</v>
      </c>
    </row>
    <row r="4" spans="2:14" ht="24" customHeight="1" x14ac:dyDescent="0.25">
      <c r="B4" s="82">
        <v>1</v>
      </c>
      <c r="C4" s="90" t="s">
        <v>13</v>
      </c>
      <c r="D4" s="91"/>
      <c r="E4" s="92"/>
      <c r="F4" s="10" t="s">
        <v>65</v>
      </c>
      <c r="G4" s="11" t="str">
        <f ca="1">INDIRECT(ADDRESS(27,6))&amp;":"&amp;INDIRECT(ADDRESS(27,7))</f>
        <v>6:13</v>
      </c>
      <c r="H4" s="11" t="str">
        <f ca="1">INDIRECT(ADDRESS(31,7))&amp;":"&amp;INDIRECT(ADDRESS(31,6))</f>
        <v>12:13</v>
      </c>
      <c r="I4" s="11" t="str">
        <f ca="1">INDIRECT(ADDRESS(36,6))&amp;":"&amp;INDIRECT(ADDRESS(36,7))</f>
        <v>10:13</v>
      </c>
      <c r="J4" s="11" t="str">
        <f ca="1">INDIRECT(ADDRESS(42,7))&amp;":"&amp;INDIRECT(ADDRESS(42,6))</f>
        <v>11:12</v>
      </c>
      <c r="K4" s="12" t="str">
        <f ca="1">INDIRECT(ADDRESS(20,6))&amp;":"&amp;INDIRECT(ADDRESS(20,7))</f>
        <v>4:13</v>
      </c>
      <c r="L4" s="86">
        <f ca="1">IF(COUNT(F5:K5)=0,"",COUNTIF(F5:K5,"&gt;0")+0.5*COUNTIF(F5:K5,0))</f>
        <v>0</v>
      </c>
      <c r="M4" s="13"/>
      <c r="N4" s="77">
        <v>6</v>
      </c>
    </row>
    <row r="5" spans="2:14" ht="24" customHeight="1" x14ac:dyDescent="0.25">
      <c r="B5" s="69"/>
      <c r="C5" s="70"/>
      <c r="D5" s="71"/>
      <c r="E5" s="72"/>
      <c r="F5" s="14" t="s">
        <v>65</v>
      </c>
      <c r="G5" s="15">
        <f ca="1">IF(LEN(INDIRECT(ADDRESS(ROW()-1, COLUMN())))=1,"",INDIRECT(ADDRESS(27,6))-INDIRECT(ADDRESS(27,7)))</f>
        <v>-7</v>
      </c>
      <c r="H5" s="15">
        <f ca="1">IF(LEN(INDIRECT(ADDRESS(ROW()-1, COLUMN())))=1,"",INDIRECT(ADDRESS(31,7))-INDIRECT(ADDRESS(31,6)))</f>
        <v>-1</v>
      </c>
      <c r="I5" s="15">
        <f ca="1">IF(LEN(INDIRECT(ADDRESS(ROW()-1, COLUMN())))=1,"",INDIRECT(ADDRESS(36,6))-INDIRECT(ADDRESS(36,7)))</f>
        <v>-3</v>
      </c>
      <c r="J5" s="15">
        <f ca="1">IF(LEN(INDIRECT(ADDRESS(ROW()-1, COLUMN())))=1,"",INDIRECT(ADDRESS(42,7))-INDIRECT(ADDRESS(42,6)))</f>
        <v>-1</v>
      </c>
      <c r="K5" s="16">
        <f ca="1">IF(LEN(INDIRECT(ADDRESS(ROW()-1, COLUMN())))=1,"",INDIRECT(ADDRESS(20,6))-INDIRECT(ADDRESS(20,7)))</f>
        <v>-9</v>
      </c>
      <c r="L5" s="65"/>
      <c r="M5" s="15">
        <f ca="1">IF(COUNT(F5:K5)=0,"",SUM(F5:K5))</f>
        <v>-21</v>
      </c>
      <c r="N5" s="73"/>
    </row>
    <row r="6" spans="2:14" ht="24" customHeight="1" x14ac:dyDescent="0.25">
      <c r="B6" s="57">
        <v>2</v>
      </c>
      <c r="C6" s="59" t="s">
        <v>27</v>
      </c>
      <c r="D6" s="60"/>
      <c r="E6" s="61"/>
      <c r="F6" s="17" t="str">
        <f ca="1">INDIRECT(ADDRESS(27,7))&amp;":"&amp;INDIRECT(ADDRESS(27,6))</f>
        <v>13:6</v>
      </c>
      <c r="G6" s="18" t="s">
        <v>65</v>
      </c>
      <c r="H6" s="19" t="str">
        <f ca="1">INDIRECT(ADDRESS(37,6))&amp;":"&amp;INDIRECT(ADDRESS(37,7))</f>
        <v>13:8</v>
      </c>
      <c r="I6" s="19" t="str">
        <f ca="1">INDIRECT(ADDRESS(41,7))&amp;":"&amp;INDIRECT(ADDRESS(41,6))</f>
        <v>13:10</v>
      </c>
      <c r="J6" s="19" t="str">
        <f ca="1">INDIRECT(ADDRESS(21,6))&amp;":"&amp;INDIRECT(ADDRESS(21,7))</f>
        <v>9:10</v>
      </c>
      <c r="K6" s="20" t="str">
        <f ca="1">INDIRECT(ADDRESS(30,6))&amp;":"&amp;INDIRECT(ADDRESS(30,7))</f>
        <v>7:13</v>
      </c>
      <c r="L6" s="65">
        <f ca="1">IF(COUNT(F7:K7)=0,"",COUNTIF(F7:K7,"&gt;0")+0.5*COUNTIF(F7:K7,0))</f>
        <v>3</v>
      </c>
      <c r="M6" s="15"/>
      <c r="N6" s="67">
        <v>4</v>
      </c>
    </row>
    <row r="7" spans="2:14" ht="24" customHeight="1" x14ac:dyDescent="0.25">
      <c r="B7" s="69"/>
      <c r="C7" s="59"/>
      <c r="D7" s="60"/>
      <c r="E7" s="61"/>
      <c r="F7" s="21">
        <f ca="1">IF(LEN(INDIRECT(ADDRESS(ROW()-1, COLUMN())))=1,"",INDIRECT(ADDRESS(27,7))-INDIRECT(ADDRESS(27,6)))</f>
        <v>7</v>
      </c>
      <c r="G7" s="22" t="s">
        <v>65</v>
      </c>
      <c r="H7" s="15">
        <f ca="1">IF(LEN(INDIRECT(ADDRESS(ROW()-1, COLUMN())))=1,"",INDIRECT(ADDRESS(37,6))-INDIRECT(ADDRESS(37,7)))</f>
        <v>5</v>
      </c>
      <c r="I7" s="15">
        <f ca="1">IF(LEN(INDIRECT(ADDRESS(ROW()-1, COLUMN())))=1,"",INDIRECT(ADDRESS(41,7))-INDIRECT(ADDRESS(41,6)))</f>
        <v>3</v>
      </c>
      <c r="J7" s="15">
        <f ca="1">IF(LEN(INDIRECT(ADDRESS(ROW()-1, COLUMN())))=1,"",INDIRECT(ADDRESS(21,6))-INDIRECT(ADDRESS(21,7)))</f>
        <v>-1</v>
      </c>
      <c r="K7" s="16">
        <f ca="1">IF(LEN(INDIRECT(ADDRESS(ROW()-1, COLUMN())))=1,"",INDIRECT(ADDRESS(30,6))-INDIRECT(ADDRESS(30,7)))</f>
        <v>-6</v>
      </c>
      <c r="L7" s="65"/>
      <c r="M7" s="15">
        <f ca="1">IF(COUNT(F7:K7)=0,"",SUM(F7:K7))</f>
        <v>8</v>
      </c>
      <c r="N7" s="73"/>
    </row>
    <row r="8" spans="2:14" ht="24" customHeight="1" x14ac:dyDescent="0.25">
      <c r="B8" s="57">
        <v>3</v>
      </c>
      <c r="C8" s="74" t="s">
        <v>10</v>
      </c>
      <c r="D8" s="75"/>
      <c r="E8" s="76"/>
      <c r="F8" s="17" t="str">
        <f ca="1">INDIRECT(ADDRESS(31,6))&amp;":"&amp;INDIRECT(ADDRESS(31,7))</f>
        <v>13:12</v>
      </c>
      <c r="G8" s="19" t="str">
        <f ca="1">INDIRECT(ADDRESS(37,7))&amp;":"&amp;INDIRECT(ADDRESS(37,6))</f>
        <v>8:13</v>
      </c>
      <c r="H8" s="18" t="s">
        <v>65</v>
      </c>
      <c r="I8" s="19" t="str">
        <f ca="1">INDIRECT(ADDRESS(22,6))&amp;":"&amp;INDIRECT(ADDRESS(22,7))</f>
        <v>12:11</v>
      </c>
      <c r="J8" s="19" t="str">
        <f ca="1">INDIRECT(ADDRESS(26,7))&amp;":"&amp;INDIRECT(ADDRESS(26,6))</f>
        <v>13:2</v>
      </c>
      <c r="K8" s="20" t="str">
        <f ca="1">INDIRECT(ADDRESS(40,6))&amp;":"&amp;INDIRECT(ADDRESS(40,7))</f>
        <v>13:2</v>
      </c>
      <c r="L8" s="65">
        <f ca="1">IF(COUNT(F9:K9)=0,"",COUNTIF(F9:K9,"&gt;0")+0.5*COUNTIF(F9:K9,0))</f>
        <v>4</v>
      </c>
      <c r="M8" s="15"/>
      <c r="N8" s="67">
        <v>1</v>
      </c>
    </row>
    <row r="9" spans="2:14" ht="24" customHeight="1" x14ac:dyDescent="0.25">
      <c r="B9" s="69"/>
      <c r="C9" s="74"/>
      <c r="D9" s="75"/>
      <c r="E9" s="76"/>
      <c r="F9" s="21">
        <f ca="1">IF(LEN(INDIRECT(ADDRESS(ROW()-1, COLUMN())))=1,"",INDIRECT(ADDRESS(31,6))-INDIRECT(ADDRESS(31,7)))</f>
        <v>1</v>
      </c>
      <c r="G9" s="15">
        <f ca="1">IF(LEN(INDIRECT(ADDRESS(ROW()-1, COLUMN())))=1,"",INDIRECT(ADDRESS(37,7))-INDIRECT(ADDRESS(37,6)))</f>
        <v>-5</v>
      </c>
      <c r="H9" s="22" t="s">
        <v>65</v>
      </c>
      <c r="I9" s="15">
        <f ca="1">IF(LEN(INDIRECT(ADDRESS(ROW()-1, COLUMN())))=1,"",INDIRECT(ADDRESS(22,6))-INDIRECT(ADDRESS(22,7)))</f>
        <v>1</v>
      </c>
      <c r="J9" s="15">
        <f ca="1">IF(LEN(INDIRECT(ADDRESS(ROW()-1, COLUMN())))=1,"",INDIRECT(ADDRESS(26,7))-INDIRECT(ADDRESS(26,6)))</f>
        <v>11</v>
      </c>
      <c r="K9" s="16">
        <f ca="1">IF(LEN(INDIRECT(ADDRESS(ROW()-1, COLUMN())))=1,"",INDIRECT(ADDRESS(40,6))-INDIRECT(ADDRESS(40,7)))</f>
        <v>11</v>
      </c>
      <c r="L9" s="65"/>
      <c r="M9" s="15">
        <f ca="1">IF(COUNT(F9:K9)=0,"",SUM(F9:K9))</f>
        <v>19</v>
      </c>
      <c r="N9" s="73"/>
    </row>
    <row r="10" spans="2:14" ht="24" customHeight="1" x14ac:dyDescent="0.25">
      <c r="B10" s="57">
        <v>4</v>
      </c>
      <c r="C10" s="70" t="s">
        <v>29</v>
      </c>
      <c r="D10" s="71"/>
      <c r="E10" s="72"/>
      <c r="F10" s="17" t="str">
        <f ca="1">INDIRECT(ADDRESS(36,7))&amp;":"&amp;INDIRECT(ADDRESS(36,6))</f>
        <v>13:10</v>
      </c>
      <c r="G10" s="19" t="str">
        <f ca="1">INDIRECT(ADDRESS(41,6))&amp;":"&amp;INDIRECT(ADDRESS(41,7))</f>
        <v>10:13</v>
      </c>
      <c r="H10" s="19" t="str">
        <f ca="1">INDIRECT(ADDRESS(22,7))&amp;":"&amp;INDIRECT(ADDRESS(22,6))</f>
        <v>11:12</v>
      </c>
      <c r="I10" s="18" t="s">
        <v>65</v>
      </c>
      <c r="J10" s="19" t="str">
        <f ca="1">INDIRECT(ADDRESS(32,6))&amp;":"&amp;INDIRECT(ADDRESS(32,7))</f>
        <v>6:13</v>
      </c>
      <c r="K10" s="20" t="str">
        <f ca="1">INDIRECT(ADDRESS(25,7))&amp;":"&amp;INDIRECT(ADDRESS(25,6))</f>
        <v>13:9</v>
      </c>
      <c r="L10" s="65">
        <f ca="1">IF(COUNT(F11:K11)=0,"",COUNTIF(F11:K11,"&gt;0")+0.5*COUNTIF(F11:K11,0))</f>
        <v>2</v>
      </c>
      <c r="M10" s="15"/>
      <c r="N10" s="67">
        <v>5</v>
      </c>
    </row>
    <row r="11" spans="2:14" ht="24" customHeight="1" x14ac:dyDescent="0.25">
      <c r="B11" s="69"/>
      <c r="C11" s="70"/>
      <c r="D11" s="71"/>
      <c r="E11" s="72"/>
      <c r="F11" s="21">
        <f ca="1">IF(LEN(INDIRECT(ADDRESS(ROW()-1, COLUMN())))=1,"",INDIRECT(ADDRESS(36,7))-INDIRECT(ADDRESS(36,6)))</f>
        <v>3</v>
      </c>
      <c r="G11" s="15">
        <f ca="1">IF(LEN(INDIRECT(ADDRESS(ROW()-1, COLUMN())))=1,"",INDIRECT(ADDRESS(41,6))-INDIRECT(ADDRESS(41,7)))</f>
        <v>-3</v>
      </c>
      <c r="H11" s="15">
        <f ca="1">IF(LEN(INDIRECT(ADDRESS(ROW()-1, COLUMN())))=1,"",INDIRECT(ADDRESS(22,7))-INDIRECT(ADDRESS(22,6)))</f>
        <v>-1</v>
      </c>
      <c r="I11" s="22" t="s">
        <v>65</v>
      </c>
      <c r="J11" s="15">
        <f ca="1">IF(LEN(INDIRECT(ADDRESS(ROW()-1, COLUMN())))=1,"",INDIRECT(ADDRESS(32,6))-INDIRECT(ADDRESS(32,7)))</f>
        <v>-7</v>
      </c>
      <c r="K11" s="16">
        <f ca="1">IF(LEN(INDIRECT(ADDRESS(ROW()-1, COLUMN())))=1,"",INDIRECT(ADDRESS(25,7))-INDIRECT(ADDRESS(25,6)))</f>
        <v>4</v>
      </c>
      <c r="L11" s="65"/>
      <c r="M11" s="15">
        <f ca="1">IF(COUNT(F11:K11)=0,"",SUM(F11:K11))</f>
        <v>-4</v>
      </c>
      <c r="N11" s="73"/>
    </row>
    <row r="12" spans="2:14" ht="24" customHeight="1" x14ac:dyDescent="0.25">
      <c r="B12" s="57">
        <v>5</v>
      </c>
      <c r="C12" s="59" t="s">
        <v>24</v>
      </c>
      <c r="D12" s="60"/>
      <c r="E12" s="61"/>
      <c r="F12" s="17" t="str">
        <f ca="1">INDIRECT(ADDRESS(42,6))&amp;":"&amp;INDIRECT(ADDRESS(42,7))</f>
        <v>12:11</v>
      </c>
      <c r="G12" s="19" t="str">
        <f ca="1">INDIRECT(ADDRESS(21,7))&amp;":"&amp;INDIRECT(ADDRESS(21,6))</f>
        <v>10:9</v>
      </c>
      <c r="H12" s="19" t="str">
        <f ca="1">INDIRECT(ADDRESS(26,6))&amp;":"&amp;INDIRECT(ADDRESS(26,7))</f>
        <v>2:13</v>
      </c>
      <c r="I12" s="19" t="str">
        <f ca="1">INDIRECT(ADDRESS(32,7))&amp;":"&amp;INDIRECT(ADDRESS(32,6))</f>
        <v>13:6</v>
      </c>
      <c r="J12" s="18" t="s">
        <v>65</v>
      </c>
      <c r="K12" s="20" t="str">
        <f ca="1">INDIRECT(ADDRESS(35,7))&amp;":"&amp;INDIRECT(ADDRESS(35,6))</f>
        <v>11:13</v>
      </c>
      <c r="L12" s="65">
        <f ca="1">IF(COUNT(F13:K13)=0,"",COUNTIF(F13:K13,"&gt;0")+0.5*COUNTIF(F13:K13,0))</f>
        <v>3</v>
      </c>
      <c r="M12" s="15"/>
      <c r="N12" s="67">
        <v>3</v>
      </c>
    </row>
    <row r="13" spans="2:14" ht="24" customHeight="1" x14ac:dyDescent="0.25">
      <c r="B13" s="69"/>
      <c r="C13" s="59"/>
      <c r="D13" s="60"/>
      <c r="E13" s="61"/>
      <c r="F13" s="21">
        <f ca="1">IF(LEN(INDIRECT(ADDRESS(ROW()-1, COLUMN())))=1,"",INDIRECT(ADDRESS(42,6))-INDIRECT(ADDRESS(42,7)))</f>
        <v>1</v>
      </c>
      <c r="G13" s="15">
        <f ca="1">IF(LEN(INDIRECT(ADDRESS(ROW()-1, COLUMN())))=1,"",INDIRECT(ADDRESS(21,7))-INDIRECT(ADDRESS(21,6)))</f>
        <v>1</v>
      </c>
      <c r="H13" s="15">
        <f ca="1">IF(LEN(INDIRECT(ADDRESS(ROW()-1, COLUMN())))=1,"",INDIRECT(ADDRESS(26,6))-INDIRECT(ADDRESS(26,7)))</f>
        <v>-11</v>
      </c>
      <c r="I13" s="15">
        <f ca="1">IF(LEN(INDIRECT(ADDRESS(ROW()-1, COLUMN())))=1,"",INDIRECT(ADDRESS(32,7))-INDIRECT(ADDRESS(32,6)))</f>
        <v>7</v>
      </c>
      <c r="J13" s="22" t="s">
        <v>65</v>
      </c>
      <c r="K13" s="16">
        <f ca="1">IF(LEN(INDIRECT(ADDRESS(ROW()-1, COLUMN())))=1,"",INDIRECT(ADDRESS(35,7))-INDIRECT(ADDRESS(35,6)))</f>
        <v>-2</v>
      </c>
      <c r="L13" s="65"/>
      <c r="M13" s="15">
        <f ca="1">IF(COUNT(F13:K13)=0,"",SUM(F13:K13))</f>
        <v>-4</v>
      </c>
      <c r="N13" s="73"/>
    </row>
    <row r="14" spans="2:14" ht="24" customHeight="1" x14ac:dyDescent="0.25">
      <c r="B14" s="57">
        <v>6</v>
      </c>
      <c r="C14" s="74" t="s">
        <v>18</v>
      </c>
      <c r="D14" s="75"/>
      <c r="E14" s="76"/>
      <c r="F14" s="17" t="str">
        <f ca="1">INDIRECT(ADDRESS(20,7))&amp;":"&amp;INDIRECT(ADDRESS(20,6))</f>
        <v>13:4</v>
      </c>
      <c r="G14" s="19" t="str">
        <f ca="1">INDIRECT(ADDRESS(30,7))&amp;":"&amp;INDIRECT(ADDRESS(30,6))</f>
        <v>13:7</v>
      </c>
      <c r="H14" s="19" t="str">
        <f ca="1">INDIRECT(ADDRESS(40,7))&amp;":"&amp;INDIRECT(ADDRESS(40,6))</f>
        <v>2:13</v>
      </c>
      <c r="I14" s="19" t="str">
        <f ca="1">INDIRECT(ADDRESS(25,6))&amp;":"&amp;INDIRECT(ADDRESS(25,7))</f>
        <v>9:13</v>
      </c>
      <c r="J14" s="19" t="str">
        <f ca="1">INDIRECT(ADDRESS(35,6))&amp;":"&amp;INDIRECT(ADDRESS(35,7))</f>
        <v>13:11</v>
      </c>
      <c r="K14" s="23" t="s">
        <v>65</v>
      </c>
      <c r="L14" s="65">
        <f ca="1">IF(COUNT(F15:K15)=0,"",COUNTIF(F15:K15,"&gt;0")+0.5*COUNTIF(F15:K15,0))</f>
        <v>3</v>
      </c>
      <c r="M14" s="15"/>
      <c r="N14" s="67">
        <v>2</v>
      </c>
    </row>
    <row r="15" spans="2:14" ht="24" customHeight="1" thickBot="1" x14ac:dyDescent="0.3">
      <c r="B15" s="58"/>
      <c r="C15" s="87"/>
      <c r="D15" s="88"/>
      <c r="E15" s="89"/>
      <c r="F15" s="24">
        <f ca="1">IF(LEN(INDIRECT(ADDRESS(ROW()-1, COLUMN())))=1,"",INDIRECT(ADDRESS(20,7))-INDIRECT(ADDRESS(20,6)))</f>
        <v>9</v>
      </c>
      <c r="G15" s="25">
        <f ca="1">IF(LEN(INDIRECT(ADDRESS(ROW()-1, COLUMN())))=1,"",INDIRECT(ADDRESS(30,7))-INDIRECT(ADDRESS(30,6)))</f>
        <v>6</v>
      </c>
      <c r="H15" s="25">
        <f ca="1">IF(LEN(INDIRECT(ADDRESS(ROW()-1, COLUMN())))=1,"",INDIRECT(ADDRESS(40,7))-INDIRECT(ADDRESS(40,6)))</f>
        <v>-11</v>
      </c>
      <c r="I15" s="25">
        <f ca="1">IF(LEN(INDIRECT(ADDRESS(ROW()-1, COLUMN())))=1,"",INDIRECT(ADDRESS(25,6))-INDIRECT(ADDRESS(25,7)))</f>
        <v>-4</v>
      </c>
      <c r="J15" s="25">
        <f ca="1">IF(LEN(INDIRECT(ADDRESS(ROW()-1, COLUMN())))=1,"",INDIRECT(ADDRESS(35,6))-INDIRECT(ADDRESS(35,7)))</f>
        <v>2</v>
      </c>
      <c r="K15" s="26" t="s">
        <v>65</v>
      </c>
      <c r="L15" s="66"/>
      <c r="M15" s="25">
        <f ca="1">IF(COUNT(F15:K15)=0,"",SUM(F15:K15))</f>
        <v>2</v>
      </c>
      <c r="N15" s="68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8" customFormat="1" ht="30" customHeight="1" thickBot="1" x14ac:dyDescent="0.4">
      <c r="A19" s="27"/>
      <c r="B19" s="56" t="s">
        <v>66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3" s="28" customFormat="1" ht="30" customHeight="1" thickBot="1" x14ac:dyDescent="0.4">
      <c r="A20" s="27"/>
      <c r="B20" s="29">
        <v>1</v>
      </c>
      <c r="C20" s="53" t="str">
        <f ca="1">IF(ISBLANK(INDIRECT(ADDRESS(B20*2+2,3))),"",INDIRECT(ADDRESS(B20*2+2,3)))</f>
        <v>Соколова Ольга</v>
      </c>
      <c r="D20" s="53"/>
      <c r="E20" s="54"/>
      <c r="F20" s="30">
        <v>4</v>
      </c>
      <c r="G20" s="31">
        <v>13</v>
      </c>
      <c r="H20" s="55" t="str">
        <f ca="1">IF(ISBLANK(INDIRECT(ADDRESS(K20*2+2,3))),"",INDIRECT(ADDRESS(K20*2+2,3)))</f>
        <v>Сафонова Светлана</v>
      </c>
      <c r="I20" s="53"/>
      <c r="J20" s="53"/>
      <c r="K20" s="29">
        <v>6</v>
      </c>
      <c r="L20" s="32" t="s">
        <v>67</v>
      </c>
      <c r="M20" s="33">
        <v>4</v>
      </c>
    </row>
    <row r="21" spans="1:13" s="28" customFormat="1" ht="30" customHeight="1" thickBot="1" x14ac:dyDescent="0.4">
      <c r="A21" s="27"/>
      <c r="B21" s="29">
        <v>2</v>
      </c>
      <c r="C21" s="53" t="str">
        <f ca="1">IF(ISBLANK(INDIRECT(ADDRESS(B21*2+2,3))),"",INDIRECT(ADDRESS(B21*2+2,3)))</f>
        <v>Елсакова Оксана</v>
      </c>
      <c r="D21" s="53"/>
      <c r="E21" s="54"/>
      <c r="F21" s="30">
        <v>9</v>
      </c>
      <c r="G21" s="31">
        <v>10</v>
      </c>
      <c r="H21" s="55" t="str">
        <f ca="1">IF(ISBLANK(INDIRECT(ADDRESS(K21*2+2,3))),"",INDIRECT(ADDRESS(K21*2+2,3)))</f>
        <v>Воробьева Лиза</v>
      </c>
      <c r="I21" s="53"/>
      <c r="J21" s="53"/>
      <c r="K21" s="29">
        <v>5</v>
      </c>
      <c r="L21" s="32" t="s">
        <v>67</v>
      </c>
      <c r="M21" s="33">
        <v>5</v>
      </c>
    </row>
    <row r="22" spans="1:13" s="28" customFormat="1" ht="30" customHeight="1" thickBot="1" x14ac:dyDescent="0.4">
      <c r="A22" s="27"/>
      <c r="B22" s="29">
        <v>3</v>
      </c>
      <c r="C22" s="53" t="str">
        <f ca="1">IF(ISBLANK(INDIRECT(ADDRESS(B22*2+2,3))),"",INDIRECT(ADDRESS(B22*2+2,3)))</f>
        <v>Мурашова Елена</v>
      </c>
      <c r="D22" s="53"/>
      <c r="E22" s="54"/>
      <c r="F22" s="30">
        <v>12</v>
      </c>
      <c r="G22" s="31">
        <v>11</v>
      </c>
      <c r="H22" s="55" t="str">
        <f ca="1">IF(ISBLANK(INDIRECT(ADDRESS(K22*2+2,3))),"",INDIRECT(ADDRESS(K22*2+2,3)))</f>
        <v>Склокина Ксения</v>
      </c>
      <c r="I22" s="53"/>
      <c r="J22" s="53"/>
      <c r="K22" s="29">
        <v>4</v>
      </c>
      <c r="L22" s="32" t="s">
        <v>67</v>
      </c>
      <c r="M22" s="33">
        <v>6</v>
      </c>
    </row>
    <row r="23" spans="1:13" s="28" customFormat="1" ht="30" customHeight="1" x14ac:dyDescent="0.35">
      <c r="A23" s="27"/>
      <c r="M23" s="34"/>
    </row>
    <row r="24" spans="1:13" s="28" customFormat="1" ht="30" customHeight="1" thickBot="1" x14ac:dyDescent="0.4">
      <c r="A24" s="27"/>
      <c r="B24" s="56" t="s">
        <v>68</v>
      </c>
      <c r="C24" s="56"/>
      <c r="D24" s="56"/>
      <c r="E24" s="56"/>
      <c r="F24" s="56"/>
      <c r="G24" s="56"/>
      <c r="H24" s="56"/>
      <c r="I24" s="56"/>
      <c r="J24" s="56"/>
      <c r="K24" s="56"/>
      <c r="M24" s="34"/>
    </row>
    <row r="25" spans="1:13" s="28" customFormat="1" ht="30" customHeight="1" thickBot="1" x14ac:dyDescent="0.4">
      <c r="A25" s="27"/>
      <c r="B25" s="29">
        <v>6</v>
      </c>
      <c r="C25" s="53" t="str">
        <f ca="1">IF(ISBLANK(INDIRECT(ADDRESS(B25*2+2,3))),"",INDIRECT(ADDRESS(B25*2+2,3)))</f>
        <v>Сафонова Светлана</v>
      </c>
      <c r="D25" s="53"/>
      <c r="E25" s="54"/>
      <c r="F25" s="30">
        <v>9</v>
      </c>
      <c r="G25" s="31">
        <v>13</v>
      </c>
      <c r="H25" s="55" t="str">
        <f ca="1">IF(ISBLANK(INDIRECT(ADDRESS(K25*2+2,3))),"",INDIRECT(ADDRESS(K25*2+2,3)))</f>
        <v>Склокина Ксения</v>
      </c>
      <c r="I25" s="53"/>
      <c r="J25" s="53"/>
      <c r="K25" s="29">
        <v>4</v>
      </c>
      <c r="L25" s="32" t="s">
        <v>67</v>
      </c>
      <c r="M25" s="33">
        <v>1</v>
      </c>
    </row>
    <row r="26" spans="1:13" s="28" customFormat="1" ht="30" customHeight="1" thickBot="1" x14ac:dyDescent="0.4">
      <c r="A26" s="27"/>
      <c r="B26" s="29">
        <v>5</v>
      </c>
      <c r="C26" s="53" t="str">
        <f ca="1">IF(ISBLANK(INDIRECT(ADDRESS(B26*2+2,3))),"",INDIRECT(ADDRESS(B26*2+2,3)))</f>
        <v>Воробьева Лиза</v>
      </c>
      <c r="D26" s="53"/>
      <c r="E26" s="54"/>
      <c r="F26" s="30">
        <v>2</v>
      </c>
      <c r="G26" s="31">
        <v>13</v>
      </c>
      <c r="H26" s="55" t="str">
        <f ca="1">IF(ISBLANK(INDIRECT(ADDRESS(K26*2+2,3))),"",INDIRECT(ADDRESS(K26*2+2,3)))</f>
        <v>Мурашова Елена</v>
      </c>
      <c r="I26" s="53"/>
      <c r="J26" s="53"/>
      <c r="K26" s="29">
        <v>3</v>
      </c>
      <c r="L26" s="32" t="s">
        <v>67</v>
      </c>
      <c r="M26" s="33">
        <v>2</v>
      </c>
    </row>
    <row r="27" spans="1:13" s="28" customFormat="1" ht="30" customHeight="1" thickBot="1" x14ac:dyDescent="0.4">
      <c r="A27" s="27"/>
      <c r="B27" s="29">
        <v>1</v>
      </c>
      <c r="C27" s="53" t="str">
        <f ca="1">IF(ISBLANK(INDIRECT(ADDRESS(B27*2+2,3))),"",INDIRECT(ADDRESS(B27*2+2,3)))</f>
        <v>Соколова Ольга</v>
      </c>
      <c r="D27" s="53"/>
      <c r="E27" s="54"/>
      <c r="F27" s="30">
        <v>6</v>
      </c>
      <c r="G27" s="31">
        <v>13</v>
      </c>
      <c r="H27" s="55" t="str">
        <f ca="1">IF(ISBLANK(INDIRECT(ADDRESS(K27*2+2,3))),"",INDIRECT(ADDRESS(K27*2+2,3)))</f>
        <v>Елсакова Оксана</v>
      </c>
      <c r="I27" s="53"/>
      <c r="J27" s="53"/>
      <c r="K27" s="29">
        <v>2</v>
      </c>
      <c r="L27" s="32" t="s">
        <v>67</v>
      </c>
      <c r="M27" s="33">
        <v>3</v>
      </c>
    </row>
    <row r="28" spans="1:13" s="28" customFormat="1" ht="30" customHeight="1" x14ac:dyDescent="0.35">
      <c r="A28" s="27"/>
      <c r="M28" s="34"/>
    </row>
    <row r="29" spans="1:13" s="28" customFormat="1" ht="30" customHeight="1" thickBot="1" x14ac:dyDescent="0.4">
      <c r="A29" s="27"/>
      <c r="B29" s="56" t="s">
        <v>69</v>
      </c>
      <c r="C29" s="56"/>
      <c r="D29" s="56"/>
      <c r="E29" s="56"/>
      <c r="F29" s="56"/>
      <c r="G29" s="56"/>
      <c r="H29" s="56"/>
      <c r="I29" s="56"/>
      <c r="J29" s="56"/>
      <c r="K29" s="56"/>
      <c r="M29" s="34"/>
    </row>
    <row r="30" spans="1:13" s="28" customFormat="1" ht="30" customHeight="1" thickBot="1" x14ac:dyDescent="0.4">
      <c r="A30" s="27"/>
      <c r="B30" s="29">
        <v>2</v>
      </c>
      <c r="C30" s="53" t="str">
        <f ca="1">IF(ISBLANK(INDIRECT(ADDRESS(B30*2+2,3))),"",INDIRECT(ADDRESS(B30*2+2,3)))</f>
        <v>Елсакова Оксана</v>
      </c>
      <c r="D30" s="53"/>
      <c r="E30" s="54"/>
      <c r="F30" s="30">
        <v>7</v>
      </c>
      <c r="G30" s="31">
        <v>13</v>
      </c>
      <c r="H30" s="55" t="str">
        <f ca="1">IF(ISBLANK(INDIRECT(ADDRESS(K30*2+2,3))),"",INDIRECT(ADDRESS(K30*2+2,3)))</f>
        <v>Сафонова Светлана</v>
      </c>
      <c r="I30" s="53"/>
      <c r="J30" s="53"/>
      <c r="K30" s="29">
        <v>6</v>
      </c>
      <c r="L30" s="32" t="s">
        <v>67</v>
      </c>
      <c r="M30" s="33">
        <v>6</v>
      </c>
    </row>
    <row r="31" spans="1:13" s="28" customFormat="1" ht="30" customHeight="1" thickBot="1" x14ac:dyDescent="0.4">
      <c r="A31" s="27"/>
      <c r="B31" s="29">
        <v>3</v>
      </c>
      <c r="C31" s="53" t="str">
        <f ca="1">IF(ISBLANK(INDIRECT(ADDRESS(B31*2+2,3))),"",INDIRECT(ADDRESS(B31*2+2,3)))</f>
        <v>Мурашова Елена</v>
      </c>
      <c r="D31" s="53"/>
      <c r="E31" s="54"/>
      <c r="F31" s="30">
        <v>13</v>
      </c>
      <c r="G31" s="31">
        <v>12</v>
      </c>
      <c r="H31" s="55" t="str">
        <f ca="1">IF(ISBLANK(INDIRECT(ADDRESS(K31*2+2,3))),"",INDIRECT(ADDRESS(K31*2+2,3)))</f>
        <v>Соколова Ольга</v>
      </c>
      <c r="I31" s="53"/>
      <c r="J31" s="53"/>
      <c r="K31" s="29">
        <v>1</v>
      </c>
      <c r="L31" s="32" t="s">
        <v>67</v>
      </c>
      <c r="M31" s="33">
        <v>5</v>
      </c>
    </row>
    <row r="32" spans="1:13" s="28" customFormat="1" ht="30" customHeight="1" thickBot="1" x14ac:dyDescent="0.4">
      <c r="A32" s="27"/>
      <c r="B32" s="29">
        <v>4</v>
      </c>
      <c r="C32" s="53" t="str">
        <f ca="1">IF(ISBLANK(INDIRECT(ADDRESS(B32*2+2,3))),"",INDIRECT(ADDRESS(B32*2+2,3)))</f>
        <v>Склокина Ксения</v>
      </c>
      <c r="D32" s="53"/>
      <c r="E32" s="54"/>
      <c r="F32" s="30">
        <v>6</v>
      </c>
      <c r="G32" s="31">
        <v>13</v>
      </c>
      <c r="H32" s="55" t="str">
        <f ca="1">IF(ISBLANK(INDIRECT(ADDRESS(K32*2+2,3))),"",INDIRECT(ADDRESS(K32*2+2,3)))</f>
        <v>Воробьева Лиза</v>
      </c>
      <c r="I32" s="53"/>
      <c r="J32" s="53"/>
      <c r="K32" s="29">
        <v>5</v>
      </c>
      <c r="L32" s="32" t="s">
        <v>67</v>
      </c>
      <c r="M32" s="33">
        <v>4</v>
      </c>
    </row>
    <row r="33" spans="1:13" s="28" customFormat="1" ht="30" customHeight="1" x14ac:dyDescent="0.35">
      <c r="A33" s="27"/>
      <c r="M33" s="34"/>
    </row>
    <row r="34" spans="1:13" s="28" customFormat="1" ht="30" customHeight="1" thickBot="1" x14ac:dyDescent="0.4">
      <c r="A34" s="27"/>
      <c r="B34" s="56" t="s">
        <v>70</v>
      </c>
      <c r="C34" s="56"/>
      <c r="D34" s="56"/>
      <c r="E34" s="56"/>
      <c r="F34" s="56"/>
      <c r="G34" s="56"/>
      <c r="H34" s="56"/>
      <c r="I34" s="56"/>
      <c r="J34" s="56"/>
      <c r="K34" s="56"/>
      <c r="M34" s="34"/>
    </row>
    <row r="35" spans="1:13" s="28" customFormat="1" ht="30" customHeight="1" thickBot="1" x14ac:dyDescent="0.4">
      <c r="A35" s="27"/>
      <c r="B35" s="29">
        <v>6</v>
      </c>
      <c r="C35" s="53" t="str">
        <f ca="1">IF(ISBLANK(INDIRECT(ADDRESS(B35*2+2,3))),"",INDIRECT(ADDRESS(B35*2+2,3)))</f>
        <v>Сафонова Светлана</v>
      </c>
      <c r="D35" s="53"/>
      <c r="E35" s="54"/>
      <c r="F35" s="30">
        <v>13</v>
      </c>
      <c r="G35" s="31">
        <v>11</v>
      </c>
      <c r="H35" s="55" t="str">
        <f ca="1">IF(ISBLANK(INDIRECT(ADDRESS(K35*2+2,3))),"",INDIRECT(ADDRESS(K35*2+2,3)))</f>
        <v>Воробьева Лиза</v>
      </c>
      <c r="I35" s="53"/>
      <c r="J35" s="53"/>
      <c r="K35" s="29">
        <v>5</v>
      </c>
      <c r="L35" s="32" t="s">
        <v>67</v>
      </c>
      <c r="M35" s="33">
        <v>3</v>
      </c>
    </row>
    <row r="36" spans="1:13" s="28" customFormat="1" ht="30" customHeight="1" thickBot="1" x14ac:dyDescent="0.4">
      <c r="A36" s="27"/>
      <c r="B36" s="29">
        <v>1</v>
      </c>
      <c r="C36" s="53" t="str">
        <f ca="1">IF(ISBLANK(INDIRECT(ADDRESS(B36*2+2,3))),"",INDIRECT(ADDRESS(B36*2+2,3)))</f>
        <v>Соколова Ольга</v>
      </c>
      <c r="D36" s="53"/>
      <c r="E36" s="54"/>
      <c r="F36" s="30">
        <v>10</v>
      </c>
      <c r="G36" s="31">
        <v>13</v>
      </c>
      <c r="H36" s="55" t="str">
        <f ca="1">IF(ISBLANK(INDIRECT(ADDRESS(K36*2+2,3))),"",INDIRECT(ADDRESS(K36*2+2,3)))</f>
        <v>Склокина Ксения</v>
      </c>
      <c r="I36" s="53"/>
      <c r="J36" s="53"/>
      <c r="K36" s="29">
        <v>4</v>
      </c>
      <c r="L36" s="32" t="s">
        <v>67</v>
      </c>
      <c r="M36" s="33">
        <v>2</v>
      </c>
    </row>
    <row r="37" spans="1:13" s="28" customFormat="1" ht="30" customHeight="1" thickBot="1" x14ac:dyDescent="0.4">
      <c r="A37" s="27"/>
      <c r="B37" s="29">
        <v>2</v>
      </c>
      <c r="C37" s="53" t="str">
        <f ca="1">IF(ISBLANK(INDIRECT(ADDRESS(B37*2+2,3))),"",INDIRECT(ADDRESS(B37*2+2,3)))</f>
        <v>Елсакова Оксана</v>
      </c>
      <c r="D37" s="53"/>
      <c r="E37" s="54"/>
      <c r="F37" s="30">
        <v>13</v>
      </c>
      <c r="G37" s="31">
        <v>8</v>
      </c>
      <c r="H37" s="55" t="str">
        <f ca="1">IF(ISBLANK(INDIRECT(ADDRESS(K37*2+2,3))),"",INDIRECT(ADDRESS(K37*2+2,3)))</f>
        <v>Мурашова Елена</v>
      </c>
      <c r="I37" s="53"/>
      <c r="J37" s="53"/>
      <c r="K37" s="29">
        <v>3</v>
      </c>
      <c r="L37" s="32" t="s">
        <v>67</v>
      </c>
      <c r="M37" s="33">
        <v>1</v>
      </c>
    </row>
    <row r="38" spans="1:13" s="28" customFormat="1" ht="30" customHeight="1" x14ac:dyDescent="0.35">
      <c r="A38" s="27"/>
      <c r="M38" s="34"/>
    </row>
    <row r="39" spans="1:13" s="28" customFormat="1" ht="30" customHeight="1" thickBot="1" x14ac:dyDescent="0.4">
      <c r="A39" s="27"/>
      <c r="B39" s="56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M39" s="34"/>
    </row>
    <row r="40" spans="1:13" s="28" customFormat="1" ht="30" customHeight="1" thickBot="1" x14ac:dyDescent="0.4">
      <c r="A40" s="27"/>
      <c r="B40" s="29">
        <v>3</v>
      </c>
      <c r="C40" s="53" t="str">
        <f ca="1">IF(ISBLANK(INDIRECT(ADDRESS(B40*2+2,3))),"",INDIRECT(ADDRESS(B40*2+2,3)))</f>
        <v>Мурашова Елена</v>
      </c>
      <c r="D40" s="53"/>
      <c r="E40" s="54"/>
      <c r="F40" s="30">
        <v>13</v>
      </c>
      <c r="G40" s="31">
        <v>2</v>
      </c>
      <c r="H40" s="55" t="str">
        <f ca="1">IF(ISBLANK(INDIRECT(ADDRESS(K40*2+2,3))),"",INDIRECT(ADDRESS(K40*2+2,3)))</f>
        <v>Сафонова Светлана</v>
      </c>
      <c r="I40" s="53"/>
      <c r="J40" s="53"/>
      <c r="K40" s="29">
        <v>6</v>
      </c>
      <c r="L40" s="32" t="s">
        <v>67</v>
      </c>
      <c r="M40" s="33">
        <v>4</v>
      </c>
    </row>
    <row r="41" spans="1:13" s="28" customFormat="1" ht="30" customHeight="1" thickBot="1" x14ac:dyDescent="0.4">
      <c r="A41" s="27"/>
      <c r="B41" s="29">
        <v>4</v>
      </c>
      <c r="C41" s="53" t="str">
        <f ca="1">IF(ISBLANK(INDIRECT(ADDRESS(B41*2+2,3))),"",INDIRECT(ADDRESS(B41*2+2,3)))</f>
        <v>Склокина Ксения</v>
      </c>
      <c r="D41" s="53"/>
      <c r="E41" s="54"/>
      <c r="F41" s="30">
        <v>10</v>
      </c>
      <c r="G41" s="31">
        <v>13</v>
      </c>
      <c r="H41" s="55" t="str">
        <f ca="1">IF(ISBLANK(INDIRECT(ADDRESS(K41*2+2,3))),"",INDIRECT(ADDRESS(K41*2+2,3)))</f>
        <v>Елсакова Оксана</v>
      </c>
      <c r="I41" s="53"/>
      <c r="J41" s="53"/>
      <c r="K41" s="29">
        <v>2</v>
      </c>
      <c r="L41" s="32" t="s">
        <v>67</v>
      </c>
      <c r="M41" s="33">
        <v>5</v>
      </c>
    </row>
    <row r="42" spans="1:13" s="28" customFormat="1" ht="30" customHeight="1" thickBot="1" x14ac:dyDescent="0.4">
      <c r="A42" s="27"/>
      <c r="B42" s="29">
        <v>5</v>
      </c>
      <c r="C42" s="53" t="str">
        <f ca="1">IF(ISBLANK(INDIRECT(ADDRESS(B42*2+2,3))),"",INDIRECT(ADDRESS(B42*2+2,3)))</f>
        <v>Воробьева Лиза</v>
      </c>
      <c r="D42" s="53"/>
      <c r="E42" s="54"/>
      <c r="F42" s="30">
        <v>12</v>
      </c>
      <c r="G42" s="31">
        <v>11</v>
      </c>
      <c r="H42" s="55" t="str">
        <f ca="1">IF(ISBLANK(INDIRECT(ADDRESS(K42*2+2,3))),"",INDIRECT(ADDRESS(K42*2+2,3)))</f>
        <v>Соколова Ольга</v>
      </c>
      <c r="I42" s="53"/>
      <c r="J42" s="53"/>
      <c r="K42" s="29">
        <v>1</v>
      </c>
      <c r="L42" s="32" t="s">
        <v>67</v>
      </c>
      <c r="M42" s="33">
        <v>6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31496062992125984" right="0.31496062992125984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R12" sqref="R12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35" customWidth="1"/>
    <col min="14" max="15" width="10.28515625" customWidth="1"/>
  </cols>
  <sheetData>
    <row r="1" spans="2:14" ht="38.25" customHeight="1" x14ac:dyDescent="0.25">
      <c r="B1" s="78" t="s">
        <v>76</v>
      </c>
      <c r="C1" s="78"/>
      <c r="D1" s="78"/>
      <c r="E1" s="78"/>
      <c r="F1" s="78"/>
      <c r="G1" s="78"/>
      <c r="H1" s="78"/>
      <c r="I1" s="78"/>
      <c r="J1" s="78"/>
      <c r="K1" s="78"/>
      <c r="L1" t="s">
        <v>73</v>
      </c>
      <c r="M1" t="s">
        <v>77</v>
      </c>
      <c r="N1" s="44">
        <v>45689</v>
      </c>
    </row>
    <row r="2" spans="2:14" ht="15.75" thickBot="1" x14ac:dyDescent="0.3">
      <c r="M2" t="s">
        <v>32</v>
      </c>
    </row>
    <row r="3" spans="2:14" ht="30" customHeight="1" thickBot="1" x14ac:dyDescent="0.3">
      <c r="B3" s="5"/>
      <c r="C3" s="79" t="s">
        <v>61</v>
      </c>
      <c r="D3" s="80"/>
      <c r="E3" s="81"/>
      <c r="F3" s="6">
        <v>1</v>
      </c>
      <c r="G3" s="6">
        <v>2</v>
      </c>
      <c r="H3" s="6">
        <v>3</v>
      </c>
      <c r="I3" s="7">
        <v>4</v>
      </c>
      <c r="J3" s="7">
        <v>5</v>
      </c>
      <c r="K3" s="7">
        <v>6</v>
      </c>
      <c r="L3" s="8" t="s">
        <v>62</v>
      </c>
      <c r="M3" s="6" t="s">
        <v>63</v>
      </c>
      <c r="N3" s="9" t="s">
        <v>64</v>
      </c>
    </row>
    <row r="4" spans="2:14" ht="24" customHeight="1" x14ac:dyDescent="0.25">
      <c r="B4" s="82">
        <v>1</v>
      </c>
      <c r="C4" s="90" t="s">
        <v>33</v>
      </c>
      <c r="D4" s="91"/>
      <c r="E4" s="92"/>
      <c r="F4" s="10" t="s">
        <v>65</v>
      </c>
      <c r="G4" s="11" t="str">
        <f ca="1">INDIRECT(ADDRESS(27,6))&amp;":"&amp;INDIRECT(ADDRESS(27,7))</f>
        <v>7:13</v>
      </c>
      <c r="H4" s="11" t="str">
        <f ca="1">INDIRECT(ADDRESS(31,7))&amp;":"&amp;INDIRECT(ADDRESS(31,6))</f>
        <v>7:12</v>
      </c>
      <c r="I4" s="11" t="str">
        <f ca="1">INDIRECT(ADDRESS(36,6))&amp;":"&amp;INDIRECT(ADDRESS(36,7))</f>
        <v>2:13</v>
      </c>
      <c r="J4" s="11" t="str">
        <f ca="1">INDIRECT(ADDRESS(42,7))&amp;":"&amp;INDIRECT(ADDRESS(42,6))</f>
        <v>12:11</v>
      </c>
      <c r="K4" s="12" t="str">
        <f ca="1">INDIRECT(ADDRESS(20,6))&amp;":"&amp;INDIRECT(ADDRESS(20,7))</f>
        <v>10:11</v>
      </c>
      <c r="L4" s="86">
        <f ca="1">IF(COUNT(F5:K5)=0,"",COUNTIF(F5:K5,"&gt;0")+0.5*COUNTIF(F5:K5,0))</f>
        <v>1</v>
      </c>
      <c r="M4" s="13"/>
      <c r="N4" s="77">
        <v>6</v>
      </c>
    </row>
    <row r="5" spans="2:14" ht="24" customHeight="1" x14ac:dyDescent="0.25">
      <c r="B5" s="69"/>
      <c r="C5" s="70"/>
      <c r="D5" s="71"/>
      <c r="E5" s="72"/>
      <c r="F5" s="14" t="s">
        <v>65</v>
      </c>
      <c r="G5" s="15">
        <f ca="1">IF(LEN(INDIRECT(ADDRESS(ROW()-1, COLUMN())))=1,"",INDIRECT(ADDRESS(27,6))-INDIRECT(ADDRESS(27,7)))</f>
        <v>-6</v>
      </c>
      <c r="H5" s="15">
        <f ca="1">IF(LEN(INDIRECT(ADDRESS(ROW()-1, COLUMN())))=1,"",INDIRECT(ADDRESS(31,7))-INDIRECT(ADDRESS(31,6)))</f>
        <v>-5</v>
      </c>
      <c r="I5" s="15">
        <f ca="1">IF(LEN(INDIRECT(ADDRESS(ROW()-1, COLUMN())))=1,"",INDIRECT(ADDRESS(36,6))-INDIRECT(ADDRESS(36,7)))</f>
        <v>-11</v>
      </c>
      <c r="J5" s="15">
        <f ca="1">IF(LEN(INDIRECT(ADDRESS(ROW()-1, COLUMN())))=1,"",INDIRECT(ADDRESS(42,7))-INDIRECT(ADDRESS(42,6)))</f>
        <v>1</v>
      </c>
      <c r="K5" s="16">
        <f ca="1">IF(LEN(INDIRECT(ADDRESS(ROW()-1, COLUMN())))=1,"",INDIRECT(ADDRESS(20,6))-INDIRECT(ADDRESS(20,7)))</f>
        <v>-1</v>
      </c>
      <c r="L5" s="65"/>
      <c r="M5" s="15">
        <f ca="1">IF(COUNT(F5:K5)=0,"",SUM(F5:K5))</f>
        <v>-22</v>
      </c>
      <c r="N5" s="73"/>
    </row>
    <row r="6" spans="2:14" ht="24" customHeight="1" x14ac:dyDescent="0.25">
      <c r="B6" s="57">
        <v>2</v>
      </c>
      <c r="C6" s="59" t="s">
        <v>38</v>
      </c>
      <c r="D6" s="60"/>
      <c r="E6" s="61"/>
      <c r="F6" s="17" t="str">
        <f ca="1">INDIRECT(ADDRESS(27,7))&amp;":"&amp;INDIRECT(ADDRESS(27,6))</f>
        <v>13:7</v>
      </c>
      <c r="G6" s="18" t="s">
        <v>65</v>
      </c>
      <c r="H6" s="19" t="str">
        <f ca="1">INDIRECT(ADDRESS(37,6))&amp;":"&amp;INDIRECT(ADDRESS(37,7))</f>
        <v>12:9</v>
      </c>
      <c r="I6" s="19" t="str">
        <f ca="1">INDIRECT(ADDRESS(41,7))&amp;":"&amp;INDIRECT(ADDRESS(41,6))</f>
        <v>1:13</v>
      </c>
      <c r="J6" s="19" t="str">
        <f ca="1">INDIRECT(ADDRESS(21,6))&amp;":"&amp;INDIRECT(ADDRESS(21,7))</f>
        <v>4:13</v>
      </c>
      <c r="K6" s="20" t="str">
        <f ca="1">INDIRECT(ADDRESS(30,6))&amp;":"&amp;INDIRECT(ADDRESS(30,7))</f>
        <v>12:5</v>
      </c>
      <c r="L6" s="65">
        <f ca="1">IF(COUNT(F7:K7)=0,"",COUNTIF(F7:K7,"&gt;0")+0.5*COUNTIF(F7:K7,0))</f>
        <v>3</v>
      </c>
      <c r="M6" s="15">
        <v>-2</v>
      </c>
      <c r="N6" s="67">
        <v>3</v>
      </c>
    </row>
    <row r="7" spans="2:14" ht="24" customHeight="1" x14ac:dyDescent="0.25">
      <c r="B7" s="69"/>
      <c r="C7" s="59"/>
      <c r="D7" s="60"/>
      <c r="E7" s="61"/>
      <c r="F7" s="21">
        <f ca="1">IF(LEN(INDIRECT(ADDRESS(ROW()-1, COLUMN())))=1,"",INDIRECT(ADDRESS(27,7))-INDIRECT(ADDRESS(27,6)))</f>
        <v>6</v>
      </c>
      <c r="G7" s="22" t="s">
        <v>65</v>
      </c>
      <c r="H7" s="15">
        <f ca="1">IF(LEN(INDIRECT(ADDRESS(ROW()-1, COLUMN())))=1,"",INDIRECT(ADDRESS(37,6))-INDIRECT(ADDRESS(37,7)))</f>
        <v>3</v>
      </c>
      <c r="I7" s="15">
        <f ca="1">IF(LEN(INDIRECT(ADDRESS(ROW()-1, COLUMN())))=1,"",INDIRECT(ADDRESS(41,7))-INDIRECT(ADDRESS(41,6)))</f>
        <v>-12</v>
      </c>
      <c r="J7" s="15">
        <f ca="1">IF(LEN(INDIRECT(ADDRESS(ROW()-1, COLUMN())))=1,"",INDIRECT(ADDRESS(21,6))-INDIRECT(ADDRESS(21,7)))</f>
        <v>-9</v>
      </c>
      <c r="K7" s="16">
        <f ca="1">IF(LEN(INDIRECT(ADDRESS(ROW()-1, COLUMN())))=1,"",INDIRECT(ADDRESS(30,6))-INDIRECT(ADDRESS(30,7)))</f>
        <v>7</v>
      </c>
      <c r="L7" s="65"/>
      <c r="M7" s="15">
        <f ca="1">IF(COUNT(F7:K7)=0,"",SUM(F7:K7))</f>
        <v>-5</v>
      </c>
      <c r="N7" s="73"/>
    </row>
    <row r="8" spans="2:14" ht="24" customHeight="1" x14ac:dyDescent="0.25">
      <c r="B8" s="57">
        <v>3</v>
      </c>
      <c r="C8" s="70" t="s">
        <v>35</v>
      </c>
      <c r="D8" s="71"/>
      <c r="E8" s="72"/>
      <c r="F8" s="17" t="str">
        <f ca="1">INDIRECT(ADDRESS(31,6))&amp;":"&amp;INDIRECT(ADDRESS(31,7))</f>
        <v>12:7</v>
      </c>
      <c r="G8" s="19" t="str">
        <f ca="1">INDIRECT(ADDRESS(37,7))&amp;":"&amp;INDIRECT(ADDRESS(37,6))</f>
        <v>9:12</v>
      </c>
      <c r="H8" s="18" t="s">
        <v>65</v>
      </c>
      <c r="I8" s="19" t="str">
        <f ca="1">INDIRECT(ADDRESS(22,6))&amp;":"&amp;INDIRECT(ADDRESS(22,7))</f>
        <v>5:13</v>
      </c>
      <c r="J8" s="19" t="str">
        <f ca="1">INDIRECT(ADDRESS(26,7))&amp;":"&amp;INDIRECT(ADDRESS(26,6))</f>
        <v>7:10</v>
      </c>
      <c r="K8" s="20" t="str">
        <f ca="1">INDIRECT(ADDRESS(40,6))&amp;":"&amp;INDIRECT(ADDRESS(40,7))</f>
        <v>9:11</v>
      </c>
      <c r="L8" s="65">
        <f ca="1">IF(COUNT(F9:K9)=0,"",COUNTIF(F9:K9,"&gt;0")+0.5*COUNTIF(F9:K9,0))</f>
        <v>1</v>
      </c>
      <c r="M8" s="15"/>
      <c r="N8" s="67">
        <v>5</v>
      </c>
    </row>
    <row r="9" spans="2:14" ht="24" customHeight="1" x14ac:dyDescent="0.25">
      <c r="B9" s="69"/>
      <c r="C9" s="70"/>
      <c r="D9" s="71"/>
      <c r="E9" s="72"/>
      <c r="F9" s="21">
        <f ca="1">IF(LEN(INDIRECT(ADDRESS(ROW()-1, COLUMN())))=1,"",INDIRECT(ADDRESS(31,6))-INDIRECT(ADDRESS(31,7)))</f>
        <v>5</v>
      </c>
      <c r="G9" s="15">
        <f ca="1">IF(LEN(INDIRECT(ADDRESS(ROW()-1, COLUMN())))=1,"",INDIRECT(ADDRESS(37,7))-INDIRECT(ADDRESS(37,6)))</f>
        <v>-3</v>
      </c>
      <c r="H9" s="22" t="s">
        <v>65</v>
      </c>
      <c r="I9" s="15">
        <f ca="1">IF(LEN(INDIRECT(ADDRESS(ROW()-1, COLUMN())))=1,"",INDIRECT(ADDRESS(22,6))-INDIRECT(ADDRESS(22,7)))</f>
        <v>-8</v>
      </c>
      <c r="J9" s="15">
        <f ca="1">IF(LEN(INDIRECT(ADDRESS(ROW()-1, COLUMN())))=1,"",INDIRECT(ADDRESS(26,7))-INDIRECT(ADDRESS(26,6)))</f>
        <v>-3</v>
      </c>
      <c r="K9" s="16">
        <f ca="1">IF(LEN(INDIRECT(ADDRESS(ROW()-1, COLUMN())))=1,"",INDIRECT(ADDRESS(40,6))-INDIRECT(ADDRESS(40,7)))</f>
        <v>-2</v>
      </c>
      <c r="L9" s="65"/>
      <c r="M9" s="15">
        <f ca="1">IF(COUNT(F9:K9)=0,"",SUM(F9:K9))</f>
        <v>-11</v>
      </c>
      <c r="N9" s="73"/>
    </row>
    <row r="10" spans="2:14" ht="24" customHeight="1" x14ac:dyDescent="0.25">
      <c r="B10" s="57">
        <v>4</v>
      </c>
      <c r="C10" s="74" t="s">
        <v>26</v>
      </c>
      <c r="D10" s="75"/>
      <c r="E10" s="76"/>
      <c r="F10" s="17" t="str">
        <f ca="1">INDIRECT(ADDRESS(36,7))&amp;":"&amp;INDIRECT(ADDRESS(36,6))</f>
        <v>13:2</v>
      </c>
      <c r="G10" s="19" t="str">
        <f ca="1">INDIRECT(ADDRESS(41,6))&amp;":"&amp;INDIRECT(ADDRESS(41,7))</f>
        <v>13:1</v>
      </c>
      <c r="H10" s="19" t="str">
        <f ca="1">INDIRECT(ADDRESS(22,7))&amp;":"&amp;INDIRECT(ADDRESS(22,6))</f>
        <v>13:5</v>
      </c>
      <c r="I10" s="18" t="s">
        <v>65</v>
      </c>
      <c r="J10" s="19" t="str">
        <f ca="1">INDIRECT(ADDRESS(32,6))&amp;":"&amp;INDIRECT(ADDRESS(32,7))</f>
        <v>7:13</v>
      </c>
      <c r="K10" s="20" t="str">
        <f ca="1">INDIRECT(ADDRESS(25,7))&amp;":"&amp;INDIRECT(ADDRESS(25,6))</f>
        <v>13:4</v>
      </c>
      <c r="L10" s="65">
        <f ca="1">IF(COUNT(F11:K11)=0,"",COUNTIF(F11:K11,"&gt;0")+0.5*COUNTIF(F11:K11,0))</f>
        <v>4</v>
      </c>
      <c r="M10" s="15"/>
      <c r="N10" s="67">
        <v>1</v>
      </c>
    </row>
    <row r="11" spans="2:14" ht="24" customHeight="1" x14ac:dyDescent="0.25">
      <c r="B11" s="69"/>
      <c r="C11" s="74"/>
      <c r="D11" s="75"/>
      <c r="E11" s="76"/>
      <c r="F11" s="21">
        <f ca="1">IF(LEN(INDIRECT(ADDRESS(ROW()-1, COLUMN())))=1,"",INDIRECT(ADDRESS(36,7))-INDIRECT(ADDRESS(36,6)))</f>
        <v>11</v>
      </c>
      <c r="G11" s="15">
        <f ca="1">IF(LEN(INDIRECT(ADDRESS(ROW()-1, COLUMN())))=1,"",INDIRECT(ADDRESS(41,6))-INDIRECT(ADDRESS(41,7)))</f>
        <v>12</v>
      </c>
      <c r="H11" s="15">
        <f ca="1">IF(LEN(INDIRECT(ADDRESS(ROW()-1, COLUMN())))=1,"",INDIRECT(ADDRESS(22,7))-INDIRECT(ADDRESS(22,6)))</f>
        <v>8</v>
      </c>
      <c r="I11" s="22" t="s">
        <v>65</v>
      </c>
      <c r="J11" s="15">
        <f ca="1">IF(LEN(INDIRECT(ADDRESS(ROW()-1, COLUMN())))=1,"",INDIRECT(ADDRESS(32,6))-INDIRECT(ADDRESS(32,7)))</f>
        <v>-6</v>
      </c>
      <c r="K11" s="16">
        <f ca="1">IF(LEN(INDIRECT(ADDRESS(ROW()-1, COLUMN())))=1,"",INDIRECT(ADDRESS(25,7))-INDIRECT(ADDRESS(25,6)))</f>
        <v>9</v>
      </c>
      <c r="L11" s="65"/>
      <c r="M11" s="15">
        <f ca="1">IF(COUNT(F11:K11)=0,"",SUM(F11:K11))</f>
        <v>34</v>
      </c>
      <c r="N11" s="73"/>
    </row>
    <row r="12" spans="2:14" ht="24" customHeight="1" x14ac:dyDescent="0.25">
      <c r="B12" s="57">
        <v>5</v>
      </c>
      <c r="C12" s="74" t="s">
        <v>45</v>
      </c>
      <c r="D12" s="75"/>
      <c r="E12" s="76"/>
      <c r="F12" s="17" t="str">
        <f ca="1">INDIRECT(ADDRESS(42,6))&amp;":"&amp;INDIRECT(ADDRESS(42,7))</f>
        <v>11:12</v>
      </c>
      <c r="G12" s="19" t="str">
        <f ca="1">INDIRECT(ADDRESS(21,7))&amp;":"&amp;INDIRECT(ADDRESS(21,6))</f>
        <v>13:4</v>
      </c>
      <c r="H12" s="19" t="str">
        <f ca="1">INDIRECT(ADDRESS(26,6))&amp;":"&amp;INDIRECT(ADDRESS(26,7))</f>
        <v>10:7</v>
      </c>
      <c r="I12" s="19" t="str">
        <f ca="1">INDIRECT(ADDRESS(32,7))&amp;":"&amp;INDIRECT(ADDRESS(32,6))</f>
        <v>13:7</v>
      </c>
      <c r="J12" s="18" t="s">
        <v>65</v>
      </c>
      <c r="K12" s="20" t="str">
        <f ca="1">INDIRECT(ADDRESS(35,7))&amp;":"&amp;INDIRECT(ADDRESS(35,6))</f>
        <v>8:13</v>
      </c>
      <c r="L12" s="65">
        <f ca="1">IF(COUNT(F13:K13)=0,"",COUNTIF(F13:K13,"&gt;0")+0.5*COUNTIF(F13:K13,0))</f>
        <v>3</v>
      </c>
      <c r="M12" s="15">
        <v>4</v>
      </c>
      <c r="N12" s="67">
        <v>2</v>
      </c>
    </row>
    <row r="13" spans="2:14" ht="24" customHeight="1" x14ac:dyDescent="0.25">
      <c r="B13" s="69"/>
      <c r="C13" s="74"/>
      <c r="D13" s="75"/>
      <c r="E13" s="76"/>
      <c r="F13" s="21">
        <f ca="1">IF(LEN(INDIRECT(ADDRESS(ROW()-1, COLUMN())))=1,"",INDIRECT(ADDRESS(42,6))-INDIRECT(ADDRESS(42,7)))</f>
        <v>-1</v>
      </c>
      <c r="G13" s="15">
        <f ca="1">IF(LEN(INDIRECT(ADDRESS(ROW()-1, COLUMN())))=1,"",INDIRECT(ADDRESS(21,7))-INDIRECT(ADDRESS(21,6)))</f>
        <v>9</v>
      </c>
      <c r="H13" s="15">
        <f ca="1">IF(LEN(INDIRECT(ADDRESS(ROW()-1, COLUMN())))=1,"",INDIRECT(ADDRESS(26,6))-INDIRECT(ADDRESS(26,7)))</f>
        <v>3</v>
      </c>
      <c r="I13" s="15">
        <f ca="1">IF(LEN(INDIRECT(ADDRESS(ROW()-1, COLUMN())))=1,"",INDIRECT(ADDRESS(32,7))-INDIRECT(ADDRESS(32,6)))</f>
        <v>6</v>
      </c>
      <c r="J13" s="22" t="s">
        <v>65</v>
      </c>
      <c r="K13" s="16">
        <f ca="1">IF(LEN(INDIRECT(ADDRESS(ROW()-1, COLUMN())))=1,"",INDIRECT(ADDRESS(35,7))-INDIRECT(ADDRESS(35,6)))</f>
        <v>-5</v>
      </c>
      <c r="L13" s="65"/>
      <c r="M13" s="15">
        <f ca="1">IF(COUNT(F13:K13)=0,"",SUM(F13:K13))</f>
        <v>12</v>
      </c>
      <c r="N13" s="73"/>
    </row>
    <row r="14" spans="2:14" ht="24" customHeight="1" x14ac:dyDescent="0.25">
      <c r="B14" s="57">
        <v>6</v>
      </c>
      <c r="C14" s="59" t="s">
        <v>85</v>
      </c>
      <c r="D14" s="60"/>
      <c r="E14" s="61"/>
      <c r="F14" s="17" t="str">
        <f ca="1">INDIRECT(ADDRESS(20,7))&amp;":"&amp;INDIRECT(ADDRESS(20,6))</f>
        <v>11:10</v>
      </c>
      <c r="G14" s="19" t="str">
        <f ca="1">INDIRECT(ADDRESS(30,7))&amp;":"&amp;INDIRECT(ADDRESS(30,6))</f>
        <v>5:12</v>
      </c>
      <c r="H14" s="19" t="str">
        <f ca="1">INDIRECT(ADDRESS(40,7))&amp;":"&amp;INDIRECT(ADDRESS(40,6))</f>
        <v>11:9</v>
      </c>
      <c r="I14" s="19" t="str">
        <f ca="1">INDIRECT(ADDRESS(25,6))&amp;":"&amp;INDIRECT(ADDRESS(25,7))</f>
        <v>4:13</v>
      </c>
      <c r="J14" s="19" t="str">
        <f ca="1">INDIRECT(ADDRESS(35,6))&amp;":"&amp;INDIRECT(ADDRESS(35,7))</f>
        <v>13:8</v>
      </c>
      <c r="K14" s="23" t="s">
        <v>65</v>
      </c>
      <c r="L14" s="65">
        <f ca="1">IF(COUNT(F15:K15)=0,"",COUNTIF(F15:K15,"&gt;0")+0.5*COUNTIF(F15:K15,0))</f>
        <v>3</v>
      </c>
      <c r="M14" s="15">
        <v>-2</v>
      </c>
      <c r="N14" s="67">
        <v>4</v>
      </c>
    </row>
    <row r="15" spans="2:14" ht="24" customHeight="1" thickBot="1" x14ac:dyDescent="0.3">
      <c r="B15" s="58"/>
      <c r="C15" s="62"/>
      <c r="D15" s="63"/>
      <c r="E15" s="64"/>
      <c r="F15" s="24">
        <f ca="1">IF(LEN(INDIRECT(ADDRESS(ROW()-1, COLUMN())))=1,"",INDIRECT(ADDRESS(20,7))-INDIRECT(ADDRESS(20,6)))</f>
        <v>1</v>
      </c>
      <c r="G15" s="25">
        <f ca="1">IF(LEN(INDIRECT(ADDRESS(ROW()-1, COLUMN())))=1,"",INDIRECT(ADDRESS(30,7))-INDIRECT(ADDRESS(30,6)))</f>
        <v>-7</v>
      </c>
      <c r="H15" s="25">
        <f ca="1">IF(LEN(INDIRECT(ADDRESS(ROW()-1, COLUMN())))=1,"",INDIRECT(ADDRESS(40,7))-INDIRECT(ADDRESS(40,6)))</f>
        <v>2</v>
      </c>
      <c r="I15" s="25">
        <f ca="1">IF(LEN(INDIRECT(ADDRESS(ROW()-1, COLUMN())))=1,"",INDIRECT(ADDRESS(25,6))-INDIRECT(ADDRESS(25,7)))</f>
        <v>-9</v>
      </c>
      <c r="J15" s="25">
        <f ca="1">IF(LEN(INDIRECT(ADDRESS(ROW()-1, COLUMN())))=1,"",INDIRECT(ADDRESS(35,6))-INDIRECT(ADDRESS(35,7)))</f>
        <v>5</v>
      </c>
      <c r="K15" s="26" t="s">
        <v>65</v>
      </c>
      <c r="L15" s="66"/>
      <c r="M15" s="25">
        <f ca="1">IF(COUNT(F15:K15)=0,"",SUM(F15:K15))</f>
        <v>-8</v>
      </c>
      <c r="N15" s="68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8" customFormat="1" ht="30" customHeight="1" thickBot="1" x14ac:dyDescent="0.4">
      <c r="A19" s="27"/>
      <c r="B19" s="56" t="s">
        <v>66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3" s="28" customFormat="1" ht="30" customHeight="1" thickBot="1" x14ac:dyDescent="0.4">
      <c r="A20" s="27"/>
      <c r="B20" s="29">
        <v>1</v>
      </c>
      <c r="C20" s="53" t="str">
        <f ca="1">IF(ISBLANK(INDIRECT(ADDRESS(B20*2+2,3))),"",INDIRECT(ADDRESS(B20*2+2,3)))</f>
        <v>Мирошниченко Вера</v>
      </c>
      <c r="D20" s="53"/>
      <c r="E20" s="54"/>
      <c r="F20" s="30">
        <v>10</v>
      </c>
      <c r="G20" s="31">
        <v>11</v>
      </c>
      <c r="H20" s="55" t="str">
        <f ca="1">IF(ISBLANK(INDIRECT(ADDRESS(K20*2+2,3))),"",INDIRECT(ADDRESS(K20*2+2,3)))</f>
        <v>Федорова Анна</v>
      </c>
      <c r="I20" s="53"/>
      <c r="J20" s="53"/>
      <c r="K20" s="29">
        <v>6</v>
      </c>
      <c r="L20" s="32" t="s">
        <v>67</v>
      </c>
      <c r="M20" s="33">
        <v>1</v>
      </c>
    </row>
    <row r="21" spans="1:13" s="28" customFormat="1" ht="30" customHeight="1" thickBot="1" x14ac:dyDescent="0.4">
      <c r="A21" s="27"/>
      <c r="B21" s="29">
        <v>2</v>
      </c>
      <c r="C21" s="53" t="str">
        <f ca="1">IF(ISBLANK(INDIRECT(ADDRESS(B21*2+2,3))),"",INDIRECT(ADDRESS(B21*2+2,3)))</f>
        <v>Кирдеева Надежда</v>
      </c>
      <c r="D21" s="53"/>
      <c r="E21" s="54"/>
      <c r="F21" s="30">
        <v>4</v>
      </c>
      <c r="G21" s="31">
        <v>13</v>
      </c>
      <c r="H21" s="55" t="str">
        <f ca="1">IF(ISBLANK(INDIRECT(ADDRESS(K21*2+2,3))),"",INDIRECT(ADDRESS(K21*2+2,3)))</f>
        <v>Скляр Светлана</v>
      </c>
      <c r="I21" s="53"/>
      <c r="J21" s="53"/>
      <c r="K21" s="29">
        <v>5</v>
      </c>
      <c r="L21" s="32" t="s">
        <v>67</v>
      </c>
      <c r="M21" s="33">
        <v>2</v>
      </c>
    </row>
    <row r="22" spans="1:13" s="28" customFormat="1" ht="30" customHeight="1" thickBot="1" x14ac:dyDescent="0.4">
      <c r="A22" s="27"/>
      <c r="B22" s="29">
        <v>3</v>
      </c>
      <c r="C22" s="53" t="str">
        <f ca="1">IF(ISBLANK(INDIRECT(ADDRESS(B22*2+2,3))),"",INDIRECT(ADDRESS(B22*2+2,3)))</f>
        <v>Хафизова Индира</v>
      </c>
      <c r="D22" s="53"/>
      <c r="E22" s="54"/>
      <c r="F22" s="30">
        <v>5</v>
      </c>
      <c r="G22" s="31">
        <v>13</v>
      </c>
      <c r="H22" s="55" t="str">
        <f ca="1">IF(ISBLANK(INDIRECT(ADDRESS(K22*2+2,3))),"",INDIRECT(ADDRESS(K22*2+2,3)))</f>
        <v>Бирюкова Наталья</v>
      </c>
      <c r="I22" s="53"/>
      <c r="J22" s="53"/>
      <c r="K22" s="29">
        <v>4</v>
      </c>
      <c r="L22" s="32" t="s">
        <v>67</v>
      </c>
      <c r="M22" s="33">
        <v>3</v>
      </c>
    </row>
    <row r="23" spans="1:13" s="28" customFormat="1" ht="30" customHeight="1" x14ac:dyDescent="0.35">
      <c r="A23" s="27"/>
      <c r="M23" s="34"/>
    </row>
    <row r="24" spans="1:13" s="28" customFormat="1" ht="30" customHeight="1" thickBot="1" x14ac:dyDescent="0.4">
      <c r="A24" s="27"/>
      <c r="B24" s="56" t="s">
        <v>68</v>
      </c>
      <c r="C24" s="56"/>
      <c r="D24" s="56"/>
      <c r="E24" s="56"/>
      <c r="F24" s="56"/>
      <c r="G24" s="56"/>
      <c r="H24" s="56"/>
      <c r="I24" s="56"/>
      <c r="J24" s="56"/>
      <c r="K24" s="56"/>
      <c r="M24" s="34"/>
    </row>
    <row r="25" spans="1:13" s="28" customFormat="1" ht="30" customHeight="1" thickBot="1" x14ac:dyDescent="0.4">
      <c r="A25" s="27"/>
      <c r="B25" s="29">
        <v>6</v>
      </c>
      <c r="C25" s="53" t="str">
        <f ca="1">IF(ISBLANK(INDIRECT(ADDRESS(B25*2+2,3))),"",INDIRECT(ADDRESS(B25*2+2,3)))</f>
        <v>Федорова Анна</v>
      </c>
      <c r="D25" s="53"/>
      <c r="E25" s="54"/>
      <c r="F25" s="30">
        <v>4</v>
      </c>
      <c r="G25" s="31">
        <v>13</v>
      </c>
      <c r="H25" s="55" t="str">
        <f ca="1">IF(ISBLANK(INDIRECT(ADDRESS(K25*2+2,3))),"",INDIRECT(ADDRESS(K25*2+2,3)))</f>
        <v>Бирюкова Наталья</v>
      </c>
      <c r="I25" s="53"/>
      <c r="J25" s="53"/>
      <c r="K25" s="29">
        <v>4</v>
      </c>
      <c r="L25" s="32" t="s">
        <v>67</v>
      </c>
      <c r="M25" s="33">
        <v>4</v>
      </c>
    </row>
    <row r="26" spans="1:13" s="28" customFormat="1" ht="30" customHeight="1" thickBot="1" x14ac:dyDescent="0.4">
      <c r="A26" s="27"/>
      <c r="B26" s="29">
        <v>5</v>
      </c>
      <c r="C26" s="53" t="str">
        <f ca="1">IF(ISBLANK(INDIRECT(ADDRESS(B26*2+2,3))),"",INDIRECT(ADDRESS(B26*2+2,3)))</f>
        <v>Скляр Светлана</v>
      </c>
      <c r="D26" s="53"/>
      <c r="E26" s="54"/>
      <c r="F26" s="30">
        <v>10</v>
      </c>
      <c r="G26" s="31">
        <v>7</v>
      </c>
      <c r="H26" s="55" t="str">
        <f ca="1">IF(ISBLANK(INDIRECT(ADDRESS(K26*2+2,3))),"",INDIRECT(ADDRESS(K26*2+2,3)))</f>
        <v>Хафизова Индира</v>
      </c>
      <c r="I26" s="53"/>
      <c r="J26" s="53"/>
      <c r="K26" s="29">
        <v>3</v>
      </c>
      <c r="L26" s="32" t="s">
        <v>67</v>
      </c>
      <c r="M26" s="33">
        <v>5</v>
      </c>
    </row>
    <row r="27" spans="1:13" s="28" customFormat="1" ht="30" customHeight="1" thickBot="1" x14ac:dyDescent="0.4">
      <c r="A27" s="27"/>
      <c r="B27" s="29">
        <v>1</v>
      </c>
      <c r="C27" s="53" t="str">
        <f ca="1">IF(ISBLANK(INDIRECT(ADDRESS(B27*2+2,3))),"",INDIRECT(ADDRESS(B27*2+2,3)))</f>
        <v>Мирошниченко Вера</v>
      </c>
      <c r="D27" s="53"/>
      <c r="E27" s="54"/>
      <c r="F27" s="30">
        <v>7</v>
      </c>
      <c r="G27" s="31">
        <v>13</v>
      </c>
      <c r="H27" s="55" t="str">
        <f ca="1">IF(ISBLANK(INDIRECT(ADDRESS(K27*2+2,3))),"",INDIRECT(ADDRESS(K27*2+2,3)))</f>
        <v>Кирдеева Надежда</v>
      </c>
      <c r="I27" s="53"/>
      <c r="J27" s="53"/>
      <c r="K27" s="29">
        <v>2</v>
      </c>
      <c r="L27" s="32" t="s">
        <v>67</v>
      </c>
      <c r="M27" s="33">
        <v>6</v>
      </c>
    </row>
    <row r="28" spans="1:13" s="28" customFormat="1" ht="30" customHeight="1" x14ac:dyDescent="0.35">
      <c r="A28" s="27"/>
      <c r="M28" s="34"/>
    </row>
    <row r="29" spans="1:13" s="28" customFormat="1" ht="30" customHeight="1" thickBot="1" x14ac:dyDescent="0.4">
      <c r="A29" s="27"/>
      <c r="B29" s="56" t="s">
        <v>69</v>
      </c>
      <c r="C29" s="56"/>
      <c r="D29" s="56"/>
      <c r="E29" s="56"/>
      <c r="F29" s="56"/>
      <c r="G29" s="56"/>
      <c r="H29" s="56"/>
      <c r="I29" s="56"/>
      <c r="J29" s="56"/>
      <c r="K29" s="56"/>
      <c r="M29" s="34"/>
    </row>
    <row r="30" spans="1:13" s="28" customFormat="1" ht="30" customHeight="1" thickBot="1" x14ac:dyDescent="0.4">
      <c r="A30" s="27"/>
      <c r="B30" s="29">
        <v>2</v>
      </c>
      <c r="C30" s="53" t="str">
        <f ca="1">IF(ISBLANK(INDIRECT(ADDRESS(B30*2+2,3))),"",INDIRECT(ADDRESS(B30*2+2,3)))</f>
        <v>Кирдеева Надежда</v>
      </c>
      <c r="D30" s="53"/>
      <c r="E30" s="54"/>
      <c r="F30" s="30">
        <v>12</v>
      </c>
      <c r="G30" s="31">
        <v>5</v>
      </c>
      <c r="H30" s="55" t="str">
        <f ca="1">IF(ISBLANK(INDIRECT(ADDRESS(K30*2+2,3))),"",INDIRECT(ADDRESS(K30*2+2,3)))</f>
        <v>Федорова Анна</v>
      </c>
      <c r="I30" s="53"/>
      <c r="J30" s="53"/>
      <c r="K30" s="29">
        <v>6</v>
      </c>
      <c r="L30" s="32" t="s">
        <v>67</v>
      </c>
      <c r="M30" s="33">
        <v>3</v>
      </c>
    </row>
    <row r="31" spans="1:13" s="28" customFormat="1" ht="30" customHeight="1" thickBot="1" x14ac:dyDescent="0.4">
      <c r="A31" s="27"/>
      <c r="B31" s="29">
        <v>3</v>
      </c>
      <c r="C31" s="53" t="str">
        <f ca="1">IF(ISBLANK(INDIRECT(ADDRESS(B31*2+2,3))),"",INDIRECT(ADDRESS(B31*2+2,3)))</f>
        <v>Хафизова Индира</v>
      </c>
      <c r="D31" s="53"/>
      <c r="E31" s="54"/>
      <c r="F31" s="30">
        <v>12</v>
      </c>
      <c r="G31" s="31">
        <v>7</v>
      </c>
      <c r="H31" s="55" t="str">
        <f ca="1">IF(ISBLANK(INDIRECT(ADDRESS(K31*2+2,3))),"",INDIRECT(ADDRESS(K31*2+2,3)))</f>
        <v>Мирошниченко Вера</v>
      </c>
      <c r="I31" s="53"/>
      <c r="J31" s="53"/>
      <c r="K31" s="29">
        <v>1</v>
      </c>
      <c r="L31" s="32" t="s">
        <v>67</v>
      </c>
      <c r="M31" s="33">
        <v>2</v>
      </c>
    </row>
    <row r="32" spans="1:13" s="28" customFormat="1" ht="30" customHeight="1" thickBot="1" x14ac:dyDescent="0.4">
      <c r="A32" s="27"/>
      <c r="B32" s="29">
        <v>4</v>
      </c>
      <c r="C32" s="53" t="str">
        <f ca="1">IF(ISBLANK(INDIRECT(ADDRESS(B32*2+2,3))),"",INDIRECT(ADDRESS(B32*2+2,3)))</f>
        <v>Бирюкова Наталья</v>
      </c>
      <c r="D32" s="53"/>
      <c r="E32" s="54"/>
      <c r="F32" s="30">
        <v>7</v>
      </c>
      <c r="G32" s="31">
        <v>13</v>
      </c>
      <c r="H32" s="55" t="str">
        <f ca="1">IF(ISBLANK(INDIRECT(ADDRESS(K32*2+2,3))),"",INDIRECT(ADDRESS(K32*2+2,3)))</f>
        <v>Скляр Светлана</v>
      </c>
      <c r="I32" s="53"/>
      <c r="J32" s="53"/>
      <c r="K32" s="29">
        <v>5</v>
      </c>
      <c r="L32" s="32" t="s">
        <v>67</v>
      </c>
      <c r="M32" s="33">
        <v>1</v>
      </c>
    </row>
    <row r="33" spans="1:13" s="28" customFormat="1" ht="30" customHeight="1" x14ac:dyDescent="0.35">
      <c r="A33" s="27"/>
      <c r="M33" s="34"/>
    </row>
    <row r="34" spans="1:13" s="28" customFormat="1" ht="30" customHeight="1" thickBot="1" x14ac:dyDescent="0.4">
      <c r="A34" s="27"/>
      <c r="B34" s="56" t="s">
        <v>70</v>
      </c>
      <c r="C34" s="56"/>
      <c r="D34" s="56"/>
      <c r="E34" s="56"/>
      <c r="F34" s="56"/>
      <c r="G34" s="56"/>
      <c r="H34" s="56"/>
      <c r="I34" s="56"/>
      <c r="J34" s="56"/>
      <c r="K34" s="56"/>
      <c r="M34" s="34"/>
    </row>
    <row r="35" spans="1:13" s="28" customFormat="1" ht="30" customHeight="1" thickBot="1" x14ac:dyDescent="0.4">
      <c r="A35" s="27"/>
      <c r="B35" s="29">
        <v>6</v>
      </c>
      <c r="C35" s="53" t="str">
        <f ca="1">IF(ISBLANK(INDIRECT(ADDRESS(B35*2+2,3))),"",INDIRECT(ADDRESS(B35*2+2,3)))</f>
        <v>Федорова Анна</v>
      </c>
      <c r="D35" s="53"/>
      <c r="E35" s="54"/>
      <c r="F35" s="30">
        <v>13</v>
      </c>
      <c r="G35" s="31">
        <v>8</v>
      </c>
      <c r="H35" s="55" t="str">
        <f ca="1">IF(ISBLANK(INDIRECT(ADDRESS(K35*2+2,3))),"",INDIRECT(ADDRESS(K35*2+2,3)))</f>
        <v>Скляр Светлана</v>
      </c>
      <c r="I35" s="53"/>
      <c r="J35" s="53"/>
      <c r="K35" s="29">
        <v>5</v>
      </c>
      <c r="L35" s="32" t="s">
        <v>67</v>
      </c>
      <c r="M35" s="33">
        <v>6</v>
      </c>
    </row>
    <row r="36" spans="1:13" s="28" customFormat="1" ht="30" customHeight="1" thickBot="1" x14ac:dyDescent="0.4">
      <c r="A36" s="27"/>
      <c r="B36" s="29">
        <v>1</v>
      </c>
      <c r="C36" s="53" t="str">
        <f ca="1">IF(ISBLANK(INDIRECT(ADDRESS(B36*2+2,3))),"",INDIRECT(ADDRESS(B36*2+2,3)))</f>
        <v>Мирошниченко Вера</v>
      </c>
      <c r="D36" s="53"/>
      <c r="E36" s="54"/>
      <c r="F36" s="30">
        <v>2</v>
      </c>
      <c r="G36" s="31">
        <v>13</v>
      </c>
      <c r="H36" s="55" t="str">
        <f ca="1">IF(ISBLANK(INDIRECT(ADDRESS(K36*2+2,3))),"",INDIRECT(ADDRESS(K36*2+2,3)))</f>
        <v>Бирюкова Наталья</v>
      </c>
      <c r="I36" s="53"/>
      <c r="J36" s="53"/>
      <c r="K36" s="29">
        <v>4</v>
      </c>
      <c r="L36" s="32" t="s">
        <v>67</v>
      </c>
      <c r="M36" s="33">
        <v>5</v>
      </c>
    </row>
    <row r="37" spans="1:13" s="28" customFormat="1" ht="30" customHeight="1" thickBot="1" x14ac:dyDescent="0.4">
      <c r="A37" s="27"/>
      <c r="B37" s="29">
        <v>2</v>
      </c>
      <c r="C37" s="53" t="str">
        <f ca="1">IF(ISBLANK(INDIRECT(ADDRESS(B37*2+2,3))),"",INDIRECT(ADDRESS(B37*2+2,3)))</f>
        <v>Кирдеева Надежда</v>
      </c>
      <c r="D37" s="53"/>
      <c r="E37" s="54"/>
      <c r="F37" s="30">
        <v>12</v>
      </c>
      <c r="G37" s="31">
        <v>9</v>
      </c>
      <c r="H37" s="55" t="str">
        <f ca="1">IF(ISBLANK(INDIRECT(ADDRESS(K37*2+2,3))),"",INDIRECT(ADDRESS(K37*2+2,3)))</f>
        <v>Хафизова Индира</v>
      </c>
      <c r="I37" s="53"/>
      <c r="J37" s="53"/>
      <c r="K37" s="29">
        <v>3</v>
      </c>
      <c r="L37" s="32" t="s">
        <v>67</v>
      </c>
      <c r="M37" s="33">
        <v>4</v>
      </c>
    </row>
    <row r="38" spans="1:13" s="28" customFormat="1" ht="30" customHeight="1" x14ac:dyDescent="0.35">
      <c r="A38" s="27"/>
      <c r="M38" s="34"/>
    </row>
    <row r="39" spans="1:13" s="28" customFormat="1" ht="30" customHeight="1" thickBot="1" x14ac:dyDescent="0.4">
      <c r="A39" s="27"/>
      <c r="B39" s="56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M39" s="34"/>
    </row>
    <row r="40" spans="1:13" s="28" customFormat="1" ht="30" customHeight="1" thickBot="1" x14ac:dyDescent="0.4">
      <c r="A40" s="27"/>
      <c r="B40" s="29">
        <v>3</v>
      </c>
      <c r="C40" s="53" t="str">
        <f ca="1">IF(ISBLANK(INDIRECT(ADDRESS(B40*2+2,3))),"",INDIRECT(ADDRESS(B40*2+2,3)))</f>
        <v>Хафизова Индира</v>
      </c>
      <c r="D40" s="53"/>
      <c r="E40" s="54"/>
      <c r="F40" s="30">
        <v>9</v>
      </c>
      <c r="G40" s="31">
        <v>11</v>
      </c>
      <c r="H40" s="55" t="str">
        <f ca="1">IF(ISBLANK(INDIRECT(ADDRESS(K40*2+2,3))),"",INDIRECT(ADDRESS(K40*2+2,3)))</f>
        <v>Федорова Анна</v>
      </c>
      <c r="I40" s="53"/>
      <c r="J40" s="53"/>
      <c r="K40" s="29">
        <v>6</v>
      </c>
      <c r="L40" s="32" t="s">
        <v>67</v>
      </c>
      <c r="M40" s="33">
        <v>1</v>
      </c>
    </row>
    <row r="41" spans="1:13" s="28" customFormat="1" ht="30" customHeight="1" thickBot="1" x14ac:dyDescent="0.4">
      <c r="A41" s="27"/>
      <c r="B41" s="29">
        <v>4</v>
      </c>
      <c r="C41" s="53" t="str">
        <f ca="1">IF(ISBLANK(INDIRECT(ADDRESS(B41*2+2,3))),"",INDIRECT(ADDRESS(B41*2+2,3)))</f>
        <v>Бирюкова Наталья</v>
      </c>
      <c r="D41" s="53"/>
      <c r="E41" s="54"/>
      <c r="F41" s="30">
        <v>13</v>
      </c>
      <c r="G41" s="31">
        <v>1</v>
      </c>
      <c r="H41" s="55" t="str">
        <f ca="1">IF(ISBLANK(INDIRECT(ADDRESS(K41*2+2,3))),"",INDIRECT(ADDRESS(K41*2+2,3)))</f>
        <v>Кирдеева Надежда</v>
      </c>
      <c r="I41" s="53"/>
      <c r="J41" s="53"/>
      <c r="K41" s="29">
        <v>2</v>
      </c>
      <c r="L41" s="32" t="s">
        <v>67</v>
      </c>
      <c r="M41" s="33">
        <v>2</v>
      </c>
    </row>
    <row r="42" spans="1:13" s="28" customFormat="1" ht="30" customHeight="1" thickBot="1" x14ac:dyDescent="0.4">
      <c r="A42" s="27"/>
      <c r="B42" s="29">
        <v>5</v>
      </c>
      <c r="C42" s="53" t="str">
        <f ca="1">IF(ISBLANK(INDIRECT(ADDRESS(B42*2+2,3))),"",INDIRECT(ADDRESS(B42*2+2,3)))</f>
        <v>Скляр Светлана</v>
      </c>
      <c r="D42" s="53"/>
      <c r="E42" s="54"/>
      <c r="F42" s="30">
        <v>11</v>
      </c>
      <c r="G42" s="31">
        <v>12</v>
      </c>
      <c r="H42" s="55" t="str">
        <f ca="1">IF(ISBLANK(INDIRECT(ADDRESS(K42*2+2,3))),"",INDIRECT(ADDRESS(K42*2+2,3)))</f>
        <v>Мирошниченко Вера</v>
      </c>
      <c r="I42" s="53"/>
      <c r="J42" s="53"/>
      <c r="K42" s="29">
        <v>1</v>
      </c>
      <c r="L42" s="32" t="s">
        <v>67</v>
      </c>
      <c r="M42" s="33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31496062992125984" right="0.31496062992125984" top="0.74803149606299213" bottom="0.74803149606299213" header="0.31496062992125984" footer="0.31496062992125984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12" activeCellId="1" sqref="C8:E9 C12:E13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35" customWidth="1"/>
    <col min="14" max="15" width="10.28515625" customWidth="1"/>
  </cols>
  <sheetData>
    <row r="1" spans="2:14" ht="38.25" customHeight="1" x14ac:dyDescent="0.25">
      <c r="B1" s="78" t="s">
        <v>78</v>
      </c>
      <c r="C1" s="78"/>
      <c r="D1" s="78"/>
      <c r="E1" s="78"/>
      <c r="F1" s="78"/>
      <c r="G1" s="78"/>
      <c r="H1" s="78"/>
      <c r="I1" s="78"/>
      <c r="J1" s="78"/>
      <c r="K1" s="78"/>
      <c r="L1" t="s">
        <v>73</v>
      </c>
      <c r="M1" t="s">
        <v>77</v>
      </c>
      <c r="N1" s="44">
        <v>45689</v>
      </c>
    </row>
    <row r="2" spans="2:14" ht="15.75" thickBot="1" x14ac:dyDescent="0.3">
      <c r="M2" t="s">
        <v>32</v>
      </c>
    </row>
    <row r="3" spans="2:14" ht="30" customHeight="1" thickBot="1" x14ac:dyDescent="0.3">
      <c r="B3" s="5"/>
      <c r="C3" s="79" t="s">
        <v>61</v>
      </c>
      <c r="D3" s="80"/>
      <c r="E3" s="81"/>
      <c r="F3" s="6">
        <v>1</v>
      </c>
      <c r="G3" s="6">
        <v>2</v>
      </c>
      <c r="H3" s="6">
        <v>3</v>
      </c>
      <c r="I3" s="7">
        <v>4</v>
      </c>
      <c r="J3" s="7">
        <v>5</v>
      </c>
      <c r="K3" s="7">
        <v>6</v>
      </c>
      <c r="L3" s="8" t="s">
        <v>62</v>
      </c>
      <c r="M3" s="6" t="s">
        <v>63</v>
      </c>
      <c r="N3" s="9" t="s">
        <v>64</v>
      </c>
    </row>
    <row r="4" spans="2:14" ht="24" customHeight="1" x14ac:dyDescent="0.25">
      <c r="B4" s="82">
        <v>1</v>
      </c>
      <c r="C4" s="96" t="s">
        <v>30</v>
      </c>
      <c r="D4" s="97"/>
      <c r="E4" s="98"/>
      <c r="F4" s="10" t="s">
        <v>65</v>
      </c>
      <c r="G4" s="11" t="str">
        <f ca="1">INDIRECT(ADDRESS(27,6))&amp;":"&amp;INDIRECT(ADDRESS(27,7))</f>
        <v>13:9</v>
      </c>
      <c r="H4" s="11" t="str">
        <f ca="1">INDIRECT(ADDRESS(31,7))&amp;":"&amp;INDIRECT(ADDRESS(31,6))</f>
        <v>12:13</v>
      </c>
      <c r="I4" s="11" t="str">
        <f ca="1">INDIRECT(ADDRESS(36,6))&amp;":"&amp;INDIRECT(ADDRESS(36,7))</f>
        <v>13:3</v>
      </c>
      <c r="J4" s="11" t="str">
        <f ca="1">INDIRECT(ADDRESS(42,7))&amp;":"&amp;INDIRECT(ADDRESS(42,6))</f>
        <v>9:11</v>
      </c>
      <c r="K4" s="12" t="str">
        <f ca="1">INDIRECT(ADDRESS(20,6))&amp;":"&amp;INDIRECT(ADDRESS(20,7))</f>
        <v>9:11</v>
      </c>
      <c r="L4" s="86">
        <f ca="1">IF(COUNT(F5:K5)=0,"",COUNTIF(F5:K5,"&gt;0")+0.5*COUNTIF(F5:K5,0))</f>
        <v>2</v>
      </c>
      <c r="M4" s="13"/>
      <c r="N4" s="77">
        <v>4</v>
      </c>
    </row>
    <row r="5" spans="2:14" ht="24" customHeight="1" x14ac:dyDescent="0.25">
      <c r="B5" s="69"/>
      <c r="C5" s="59"/>
      <c r="D5" s="60"/>
      <c r="E5" s="61"/>
      <c r="F5" s="14" t="s">
        <v>65</v>
      </c>
      <c r="G5" s="15">
        <f ca="1">IF(LEN(INDIRECT(ADDRESS(ROW()-1, COLUMN())))=1,"",INDIRECT(ADDRESS(27,6))-INDIRECT(ADDRESS(27,7)))</f>
        <v>4</v>
      </c>
      <c r="H5" s="15">
        <f ca="1">IF(LEN(INDIRECT(ADDRESS(ROW()-1, COLUMN())))=1,"",INDIRECT(ADDRESS(31,7))-INDIRECT(ADDRESS(31,6)))</f>
        <v>-1</v>
      </c>
      <c r="I5" s="15">
        <f ca="1">IF(LEN(INDIRECT(ADDRESS(ROW()-1, COLUMN())))=1,"",INDIRECT(ADDRESS(36,6))-INDIRECT(ADDRESS(36,7)))</f>
        <v>10</v>
      </c>
      <c r="J5" s="15">
        <f ca="1">IF(LEN(INDIRECT(ADDRESS(ROW()-1, COLUMN())))=1,"",INDIRECT(ADDRESS(42,7))-INDIRECT(ADDRESS(42,6)))</f>
        <v>-2</v>
      </c>
      <c r="K5" s="16">
        <f ca="1">IF(LEN(INDIRECT(ADDRESS(ROW()-1, COLUMN())))=1,"",INDIRECT(ADDRESS(20,6))-INDIRECT(ADDRESS(20,7)))</f>
        <v>-2</v>
      </c>
      <c r="L5" s="65"/>
      <c r="M5" s="15">
        <f ca="1">IF(COUNT(F5:K5)=0,"",SUM(F5:K5))</f>
        <v>9</v>
      </c>
      <c r="N5" s="73"/>
    </row>
    <row r="6" spans="2:14" ht="24" customHeight="1" x14ac:dyDescent="0.25">
      <c r="B6" s="57">
        <v>2</v>
      </c>
      <c r="C6" s="59" t="s">
        <v>37</v>
      </c>
      <c r="D6" s="60"/>
      <c r="E6" s="61"/>
      <c r="F6" s="17" t="str">
        <f ca="1">INDIRECT(ADDRESS(27,7))&amp;":"&amp;INDIRECT(ADDRESS(27,6))</f>
        <v>9:13</v>
      </c>
      <c r="G6" s="18" t="s">
        <v>65</v>
      </c>
      <c r="H6" s="19" t="str">
        <f ca="1">INDIRECT(ADDRESS(37,6))&amp;":"&amp;INDIRECT(ADDRESS(37,7))</f>
        <v>13:11</v>
      </c>
      <c r="I6" s="19" t="str">
        <f ca="1">INDIRECT(ADDRESS(41,7))&amp;":"&amp;INDIRECT(ADDRESS(41,6))</f>
        <v>13:0</v>
      </c>
      <c r="J6" s="19" t="str">
        <f ca="1">INDIRECT(ADDRESS(21,6))&amp;":"&amp;INDIRECT(ADDRESS(21,7))</f>
        <v>7:13</v>
      </c>
      <c r="K6" s="20" t="str">
        <f ca="1">INDIRECT(ADDRESS(30,6))&amp;":"&amp;INDIRECT(ADDRESS(30,7))</f>
        <v>13:8</v>
      </c>
      <c r="L6" s="65">
        <f ca="1">IF(COUNT(F7:K7)=0,"",COUNTIF(F7:K7,"&gt;0")+0.5*COUNTIF(F7:K7,0))</f>
        <v>3</v>
      </c>
      <c r="M6" s="15"/>
      <c r="N6" s="67">
        <v>3</v>
      </c>
    </row>
    <row r="7" spans="2:14" ht="24" customHeight="1" x14ac:dyDescent="0.25">
      <c r="B7" s="69"/>
      <c r="C7" s="59"/>
      <c r="D7" s="60"/>
      <c r="E7" s="61"/>
      <c r="F7" s="21">
        <f ca="1">IF(LEN(INDIRECT(ADDRESS(ROW()-1, COLUMN())))=1,"",INDIRECT(ADDRESS(27,7))-INDIRECT(ADDRESS(27,6)))</f>
        <v>-4</v>
      </c>
      <c r="G7" s="22" t="s">
        <v>65</v>
      </c>
      <c r="H7" s="15">
        <f ca="1">IF(LEN(INDIRECT(ADDRESS(ROW()-1, COLUMN())))=1,"",INDIRECT(ADDRESS(37,6))-INDIRECT(ADDRESS(37,7)))</f>
        <v>2</v>
      </c>
      <c r="I7" s="15">
        <f ca="1">IF(LEN(INDIRECT(ADDRESS(ROW()-1, COLUMN())))=1,"",INDIRECT(ADDRESS(41,7))-INDIRECT(ADDRESS(41,6)))</f>
        <v>13</v>
      </c>
      <c r="J7" s="15">
        <f ca="1">IF(LEN(INDIRECT(ADDRESS(ROW()-1, COLUMN())))=1,"",INDIRECT(ADDRESS(21,6))-INDIRECT(ADDRESS(21,7)))</f>
        <v>-6</v>
      </c>
      <c r="K7" s="16">
        <f ca="1">IF(LEN(INDIRECT(ADDRESS(ROW()-1, COLUMN())))=1,"",INDIRECT(ADDRESS(30,6))-INDIRECT(ADDRESS(30,7)))</f>
        <v>5</v>
      </c>
      <c r="L7" s="65"/>
      <c r="M7" s="15">
        <f ca="1">IF(COUNT(F7:K7)=0,"",SUM(F7:K7))</f>
        <v>10</v>
      </c>
      <c r="N7" s="73"/>
    </row>
    <row r="8" spans="2:14" ht="24" customHeight="1" x14ac:dyDescent="0.25">
      <c r="B8" s="57">
        <v>3</v>
      </c>
      <c r="C8" s="74" t="s">
        <v>36</v>
      </c>
      <c r="D8" s="75"/>
      <c r="E8" s="76"/>
      <c r="F8" s="17" t="str">
        <f ca="1">INDIRECT(ADDRESS(31,6))&amp;":"&amp;INDIRECT(ADDRESS(31,7))</f>
        <v>13:12</v>
      </c>
      <c r="G8" s="19" t="str">
        <f ca="1">INDIRECT(ADDRESS(37,7))&amp;":"&amp;INDIRECT(ADDRESS(37,6))</f>
        <v>11:13</v>
      </c>
      <c r="H8" s="18" t="s">
        <v>65</v>
      </c>
      <c r="I8" s="19" t="str">
        <f ca="1">INDIRECT(ADDRESS(22,6))&amp;":"&amp;INDIRECT(ADDRESS(22,7))</f>
        <v>13:3</v>
      </c>
      <c r="J8" s="19" t="str">
        <f ca="1">INDIRECT(ADDRESS(26,7))&amp;":"&amp;INDIRECT(ADDRESS(26,6))</f>
        <v>13:5</v>
      </c>
      <c r="K8" s="20" t="str">
        <f ca="1">INDIRECT(ADDRESS(40,6))&amp;":"&amp;INDIRECT(ADDRESS(40,7))</f>
        <v>13:12</v>
      </c>
      <c r="L8" s="65">
        <f ca="1">IF(COUNT(F9:K9)=0,"",COUNTIF(F9:K9,"&gt;0")+0.5*COUNTIF(F9:K9,0))</f>
        <v>4</v>
      </c>
      <c r="M8" s="15"/>
      <c r="N8" s="67">
        <v>1</v>
      </c>
    </row>
    <row r="9" spans="2:14" ht="24" customHeight="1" x14ac:dyDescent="0.25">
      <c r="B9" s="69"/>
      <c r="C9" s="74"/>
      <c r="D9" s="75"/>
      <c r="E9" s="76"/>
      <c r="F9" s="21">
        <f ca="1">IF(LEN(INDIRECT(ADDRESS(ROW()-1, COLUMN())))=1,"",INDIRECT(ADDRESS(31,6))-INDIRECT(ADDRESS(31,7)))</f>
        <v>1</v>
      </c>
      <c r="G9" s="15">
        <f ca="1">IF(LEN(INDIRECT(ADDRESS(ROW()-1, COLUMN())))=1,"",INDIRECT(ADDRESS(37,7))-INDIRECT(ADDRESS(37,6)))</f>
        <v>-2</v>
      </c>
      <c r="H9" s="22" t="s">
        <v>65</v>
      </c>
      <c r="I9" s="15">
        <f ca="1">IF(LEN(INDIRECT(ADDRESS(ROW()-1, COLUMN())))=1,"",INDIRECT(ADDRESS(22,6))-INDIRECT(ADDRESS(22,7)))</f>
        <v>10</v>
      </c>
      <c r="J9" s="15">
        <f ca="1">IF(LEN(INDIRECT(ADDRESS(ROW()-1, COLUMN())))=1,"",INDIRECT(ADDRESS(26,7))-INDIRECT(ADDRESS(26,6)))</f>
        <v>8</v>
      </c>
      <c r="K9" s="16">
        <f ca="1">IF(LEN(INDIRECT(ADDRESS(ROW()-1, COLUMN())))=1,"",INDIRECT(ADDRESS(40,6))-INDIRECT(ADDRESS(40,7)))</f>
        <v>1</v>
      </c>
      <c r="L9" s="65"/>
      <c r="M9" s="15">
        <f ca="1">IF(COUNT(F9:K9)=0,"",SUM(F9:K9))</f>
        <v>18</v>
      </c>
      <c r="N9" s="73"/>
    </row>
    <row r="10" spans="2:14" ht="24" customHeight="1" x14ac:dyDescent="0.25">
      <c r="B10" s="57">
        <v>4</v>
      </c>
      <c r="C10" s="70" t="s">
        <v>47</v>
      </c>
      <c r="D10" s="71"/>
      <c r="E10" s="72"/>
      <c r="F10" s="17" t="str">
        <f ca="1">INDIRECT(ADDRESS(36,7))&amp;":"&amp;INDIRECT(ADDRESS(36,6))</f>
        <v>3:13</v>
      </c>
      <c r="G10" s="19" t="str">
        <f ca="1">INDIRECT(ADDRESS(41,6))&amp;":"&amp;INDIRECT(ADDRESS(41,7))</f>
        <v>0:13</v>
      </c>
      <c r="H10" s="19" t="str">
        <f ca="1">INDIRECT(ADDRESS(22,7))&amp;":"&amp;INDIRECT(ADDRESS(22,6))</f>
        <v>3:13</v>
      </c>
      <c r="I10" s="18" t="s">
        <v>65</v>
      </c>
      <c r="J10" s="19" t="str">
        <f ca="1">INDIRECT(ADDRESS(32,6))&amp;":"&amp;INDIRECT(ADDRESS(32,7))</f>
        <v>12:13</v>
      </c>
      <c r="K10" s="20" t="str">
        <f ca="1">INDIRECT(ADDRESS(25,7))&amp;":"&amp;INDIRECT(ADDRESS(25,6))</f>
        <v>13:8</v>
      </c>
      <c r="L10" s="65">
        <f ca="1">IF(COUNT(F11:K11)=0,"",COUNTIF(F11:K11,"&gt;0")+0.5*COUNTIF(F11:K11,0))</f>
        <v>1</v>
      </c>
      <c r="M10" s="15"/>
      <c r="N10" s="67">
        <v>5</v>
      </c>
    </row>
    <row r="11" spans="2:14" ht="24" customHeight="1" x14ac:dyDescent="0.25">
      <c r="B11" s="69"/>
      <c r="C11" s="70"/>
      <c r="D11" s="71"/>
      <c r="E11" s="72"/>
      <c r="F11" s="21">
        <f ca="1">IF(LEN(INDIRECT(ADDRESS(ROW()-1, COLUMN())))=1,"",INDIRECT(ADDRESS(36,7))-INDIRECT(ADDRESS(36,6)))</f>
        <v>-10</v>
      </c>
      <c r="G11" s="15">
        <f ca="1">IF(LEN(INDIRECT(ADDRESS(ROW()-1, COLUMN())))=1,"",INDIRECT(ADDRESS(41,6))-INDIRECT(ADDRESS(41,7)))</f>
        <v>-13</v>
      </c>
      <c r="H11" s="15">
        <f ca="1">IF(LEN(INDIRECT(ADDRESS(ROW()-1, COLUMN())))=1,"",INDIRECT(ADDRESS(22,7))-INDIRECT(ADDRESS(22,6)))</f>
        <v>-10</v>
      </c>
      <c r="I11" s="22" t="s">
        <v>65</v>
      </c>
      <c r="J11" s="15">
        <f ca="1">IF(LEN(INDIRECT(ADDRESS(ROW()-1, COLUMN())))=1,"",INDIRECT(ADDRESS(32,6))-INDIRECT(ADDRESS(32,7)))</f>
        <v>-1</v>
      </c>
      <c r="K11" s="16">
        <f ca="1">IF(LEN(INDIRECT(ADDRESS(ROW()-1, COLUMN())))=1,"",INDIRECT(ADDRESS(25,7))-INDIRECT(ADDRESS(25,6)))</f>
        <v>5</v>
      </c>
      <c r="L11" s="65"/>
      <c r="M11" s="15">
        <f ca="1">IF(COUNT(F11:K11)=0,"",SUM(F11:K11))</f>
        <v>-29</v>
      </c>
      <c r="N11" s="73"/>
    </row>
    <row r="12" spans="2:14" ht="24" customHeight="1" x14ac:dyDescent="0.25">
      <c r="B12" s="57">
        <v>5</v>
      </c>
      <c r="C12" s="74" t="s">
        <v>42</v>
      </c>
      <c r="D12" s="75"/>
      <c r="E12" s="76"/>
      <c r="F12" s="17" t="str">
        <f ca="1">INDIRECT(ADDRESS(42,6))&amp;":"&amp;INDIRECT(ADDRESS(42,7))</f>
        <v>11:9</v>
      </c>
      <c r="G12" s="19" t="str">
        <f ca="1">INDIRECT(ADDRESS(21,7))&amp;":"&amp;INDIRECT(ADDRESS(21,6))</f>
        <v>13:7</v>
      </c>
      <c r="H12" s="19" t="str">
        <f ca="1">INDIRECT(ADDRESS(26,6))&amp;":"&amp;INDIRECT(ADDRESS(26,7))</f>
        <v>5:13</v>
      </c>
      <c r="I12" s="19" t="str">
        <f ca="1">INDIRECT(ADDRESS(32,7))&amp;":"&amp;INDIRECT(ADDRESS(32,6))</f>
        <v>13:12</v>
      </c>
      <c r="J12" s="18" t="s">
        <v>65</v>
      </c>
      <c r="K12" s="20" t="str">
        <f ca="1">INDIRECT(ADDRESS(35,7))&amp;":"&amp;INDIRECT(ADDRESS(35,6))</f>
        <v>12:6</v>
      </c>
      <c r="L12" s="65">
        <f ca="1">IF(COUNT(F13:K13)=0,"",COUNTIF(F13:K13,"&gt;0")+0.5*COUNTIF(F13:K13,0))</f>
        <v>4</v>
      </c>
      <c r="M12" s="15"/>
      <c r="N12" s="67">
        <v>2</v>
      </c>
    </row>
    <row r="13" spans="2:14" ht="24" customHeight="1" x14ac:dyDescent="0.25">
      <c r="B13" s="69"/>
      <c r="C13" s="74"/>
      <c r="D13" s="75"/>
      <c r="E13" s="76"/>
      <c r="F13" s="21">
        <f ca="1">IF(LEN(INDIRECT(ADDRESS(ROW()-1, COLUMN())))=1,"",INDIRECT(ADDRESS(42,6))-INDIRECT(ADDRESS(42,7)))</f>
        <v>2</v>
      </c>
      <c r="G13" s="15">
        <f ca="1">IF(LEN(INDIRECT(ADDRESS(ROW()-1, COLUMN())))=1,"",INDIRECT(ADDRESS(21,7))-INDIRECT(ADDRESS(21,6)))</f>
        <v>6</v>
      </c>
      <c r="H13" s="15">
        <f ca="1">IF(LEN(INDIRECT(ADDRESS(ROW()-1, COLUMN())))=1,"",INDIRECT(ADDRESS(26,6))-INDIRECT(ADDRESS(26,7)))</f>
        <v>-8</v>
      </c>
      <c r="I13" s="15">
        <f ca="1">IF(LEN(INDIRECT(ADDRESS(ROW()-1, COLUMN())))=1,"",INDIRECT(ADDRESS(32,7))-INDIRECT(ADDRESS(32,6)))</f>
        <v>1</v>
      </c>
      <c r="J13" s="22" t="s">
        <v>65</v>
      </c>
      <c r="K13" s="16">
        <f ca="1">IF(LEN(INDIRECT(ADDRESS(ROW()-1, COLUMN())))=1,"",INDIRECT(ADDRESS(35,7))-INDIRECT(ADDRESS(35,6)))</f>
        <v>6</v>
      </c>
      <c r="L13" s="65"/>
      <c r="M13" s="15">
        <f ca="1">IF(COUNT(F13:K13)=0,"",SUM(F13:K13))</f>
        <v>7</v>
      </c>
      <c r="N13" s="73"/>
    </row>
    <row r="14" spans="2:14" ht="24" customHeight="1" x14ac:dyDescent="0.25">
      <c r="B14" s="57">
        <v>6</v>
      </c>
      <c r="C14" s="70" t="s">
        <v>39</v>
      </c>
      <c r="D14" s="71"/>
      <c r="E14" s="72"/>
      <c r="F14" s="17" t="str">
        <f ca="1">INDIRECT(ADDRESS(20,7))&amp;":"&amp;INDIRECT(ADDRESS(20,6))</f>
        <v>11:9</v>
      </c>
      <c r="G14" s="19" t="str">
        <f ca="1">INDIRECT(ADDRESS(30,7))&amp;":"&amp;INDIRECT(ADDRESS(30,6))</f>
        <v>8:13</v>
      </c>
      <c r="H14" s="19" t="str">
        <f ca="1">INDIRECT(ADDRESS(40,7))&amp;":"&amp;INDIRECT(ADDRESS(40,6))</f>
        <v>12:13</v>
      </c>
      <c r="I14" s="19" t="str">
        <f ca="1">INDIRECT(ADDRESS(25,6))&amp;":"&amp;INDIRECT(ADDRESS(25,7))</f>
        <v>8:13</v>
      </c>
      <c r="J14" s="19" t="str">
        <f ca="1">INDIRECT(ADDRESS(35,6))&amp;":"&amp;INDIRECT(ADDRESS(35,7))</f>
        <v>6:12</v>
      </c>
      <c r="K14" s="23" t="s">
        <v>65</v>
      </c>
      <c r="L14" s="65">
        <f ca="1">IF(COUNT(F15:K15)=0,"",COUNTIF(F15:K15,"&gt;0")+0.5*COUNTIF(F15:K15,0))</f>
        <v>1</v>
      </c>
      <c r="M14" s="15"/>
      <c r="N14" s="67">
        <v>6</v>
      </c>
    </row>
    <row r="15" spans="2:14" ht="24" customHeight="1" thickBot="1" x14ac:dyDescent="0.3">
      <c r="B15" s="58"/>
      <c r="C15" s="93"/>
      <c r="D15" s="94"/>
      <c r="E15" s="95"/>
      <c r="F15" s="24">
        <f ca="1">IF(LEN(INDIRECT(ADDRESS(ROW()-1, COLUMN())))=1,"",INDIRECT(ADDRESS(20,7))-INDIRECT(ADDRESS(20,6)))</f>
        <v>2</v>
      </c>
      <c r="G15" s="25">
        <f ca="1">IF(LEN(INDIRECT(ADDRESS(ROW()-1, COLUMN())))=1,"",INDIRECT(ADDRESS(30,7))-INDIRECT(ADDRESS(30,6)))</f>
        <v>-5</v>
      </c>
      <c r="H15" s="25">
        <f ca="1">IF(LEN(INDIRECT(ADDRESS(ROW()-1, COLUMN())))=1,"",INDIRECT(ADDRESS(40,7))-INDIRECT(ADDRESS(40,6)))</f>
        <v>-1</v>
      </c>
      <c r="I15" s="25">
        <f ca="1">IF(LEN(INDIRECT(ADDRESS(ROW()-1, COLUMN())))=1,"",INDIRECT(ADDRESS(25,6))-INDIRECT(ADDRESS(25,7)))</f>
        <v>-5</v>
      </c>
      <c r="J15" s="25">
        <f ca="1">IF(LEN(INDIRECT(ADDRESS(ROW()-1, COLUMN())))=1,"",INDIRECT(ADDRESS(35,6))-INDIRECT(ADDRESS(35,7)))</f>
        <v>-6</v>
      </c>
      <c r="K15" s="26" t="s">
        <v>65</v>
      </c>
      <c r="L15" s="66"/>
      <c r="M15" s="25">
        <f ca="1">IF(COUNT(F15:K15)=0,"",SUM(F15:K15))</f>
        <v>-15</v>
      </c>
      <c r="N15" s="68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8" customFormat="1" ht="30" customHeight="1" thickBot="1" x14ac:dyDescent="0.4">
      <c r="A19" s="27"/>
      <c r="B19" s="56" t="s">
        <v>66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3" s="28" customFormat="1" ht="30" customHeight="1" thickBot="1" x14ac:dyDescent="0.4">
      <c r="A20" s="27"/>
      <c r="B20" s="29">
        <v>1</v>
      </c>
      <c r="C20" s="53" t="str">
        <f ca="1">IF(ISBLANK(INDIRECT(ADDRESS(B20*2+2,3))),"",INDIRECT(ADDRESS(B20*2+2,3)))</f>
        <v>Крошилова Ирина</v>
      </c>
      <c r="D20" s="53"/>
      <c r="E20" s="54"/>
      <c r="F20" s="30">
        <v>9</v>
      </c>
      <c r="G20" s="31">
        <v>11</v>
      </c>
      <c r="H20" s="55" t="str">
        <f ca="1">IF(ISBLANK(INDIRECT(ADDRESS(K20*2+2,3))),"",INDIRECT(ADDRESS(K20*2+2,3)))</f>
        <v>Коппа Нина</v>
      </c>
      <c r="I20" s="53"/>
      <c r="J20" s="53"/>
      <c r="K20" s="29">
        <v>6</v>
      </c>
      <c r="L20" s="32" t="s">
        <v>67</v>
      </c>
      <c r="M20" s="33">
        <v>4</v>
      </c>
    </row>
    <row r="21" spans="1:13" s="28" customFormat="1" ht="30" customHeight="1" thickBot="1" x14ac:dyDescent="0.4">
      <c r="A21" s="27"/>
      <c r="B21" s="29">
        <v>2</v>
      </c>
      <c r="C21" s="53" t="str">
        <f ca="1">IF(ISBLANK(INDIRECT(ADDRESS(B21*2+2,3))),"",INDIRECT(ADDRESS(B21*2+2,3)))</f>
        <v>Пименова Татьяна</v>
      </c>
      <c r="D21" s="53"/>
      <c r="E21" s="54"/>
      <c r="F21" s="30">
        <v>7</v>
      </c>
      <c r="G21" s="31">
        <v>13</v>
      </c>
      <c r="H21" s="55" t="str">
        <f ca="1">IF(ISBLANK(INDIRECT(ADDRESS(K21*2+2,3))),"",INDIRECT(ADDRESS(K21*2+2,3)))</f>
        <v>Бублик Татьяна</v>
      </c>
      <c r="I21" s="53"/>
      <c r="J21" s="53"/>
      <c r="K21" s="29">
        <v>5</v>
      </c>
      <c r="L21" s="32" t="s">
        <v>67</v>
      </c>
      <c r="M21" s="33">
        <v>5</v>
      </c>
    </row>
    <row r="22" spans="1:13" s="28" customFormat="1" ht="30" customHeight="1" thickBot="1" x14ac:dyDescent="0.4">
      <c r="A22" s="27"/>
      <c r="B22" s="29">
        <v>3</v>
      </c>
      <c r="C22" s="53" t="str">
        <f ca="1">IF(ISBLANK(INDIRECT(ADDRESS(B22*2+2,3))),"",INDIRECT(ADDRESS(B22*2+2,3)))</f>
        <v>Зубова Наталья</v>
      </c>
      <c r="D22" s="53"/>
      <c r="E22" s="54"/>
      <c r="F22" s="30">
        <v>13</v>
      </c>
      <c r="G22" s="31">
        <v>3</v>
      </c>
      <c r="H22" s="55" t="str">
        <f ca="1">IF(ISBLANK(INDIRECT(ADDRESS(K22*2+2,3))),"",INDIRECT(ADDRESS(K22*2+2,3)))</f>
        <v>Розанова Юлия</v>
      </c>
      <c r="I22" s="53"/>
      <c r="J22" s="53"/>
      <c r="K22" s="29">
        <v>4</v>
      </c>
      <c r="L22" s="32" t="s">
        <v>67</v>
      </c>
      <c r="M22" s="33">
        <v>6</v>
      </c>
    </row>
    <row r="23" spans="1:13" s="28" customFormat="1" ht="30" customHeight="1" x14ac:dyDescent="0.35">
      <c r="A23" s="27"/>
      <c r="M23" s="34"/>
    </row>
    <row r="24" spans="1:13" s="28" customFormat="1" ht="30" customHeight="1" thickBot="1" x14ac:dyDescent="0.4">
      <c r="A24" s="27"/>
      <c r="B24" s="56" t="s">
        <v>68</v>
      </c>
      <c r="C24" s="56"/>
      <c r="D24" s="56"/>
      <c r="E24" s="56"/>
      <c r="F24" s="56"/>
      <c r="G24" s="56"/>
      <c r="H24" s="56"/>
      <c r="I24" s="56"/>
      <c r="J24" s="56"/>
      <c r="K24" s="56"/>
      <c r="M24" s="34"/>
    </row>
    <row r="25" spans="1:13" s="28" customFormat="1" ht="30" customHeight="1" thickBot="1" x14ac:dyDescent="0.4">
      <c r="A25" s="27"/>
      <c r="B25" s="29">
        <v>6</v>
      </c>
      <c r="C25" s="53" t="str">
        <f ca="1">IF(ISBLANK(INDIRECT(ADDRESS(B25*2+2,3))),"",INDIRECT(ADDRESS(B25*2+2,3)))</f>
        <v>Коппа Нина</v>
      </c>
      <c r="D25" s="53"/>
      <c r="E25" s="54"/>
      <c r="F25" s="30">
        <v>8</v>
      </c>
      <c r="G25" s="31">
        <v>13</v>
      </c>
      <c r="H25" s="55" t="str">
        <f ca="1">IF(ISBLANK(INDIRECT(ADDRESS(K25*2+2,3))),"",INDIRECT(ADDRESS(K25*2+2,3)))</f>
        <v>Розанова Юлия</v>
      </c>
      <c r="I25" s="53"/>
      <c r="J25" s="53"/>
      <c r="K25" s="29">
        <v>4</v>
      </c>
      <c r="L25" s="32" t="s">
        <v>67</v>
      </c>
      <c r="M25" s="33">
        <v>1</v>
      </c>
    </row>
    <row r="26" spans="1:13" s="28" customFormat="1" ht="30" customHeight="1" thickBot="1" x14ac:dyDescent="0.4">
      <c r="A26" s="27"/>
      <c r="B26" s="29">
        <v>5</v>
      </c>
      <c r="C26" s="53" t="str">
        <f ca="1">IF(ISBLANK(INDIRECT(ADDRESS(B26*2+2,3))),"",INDIRECT(ADDRESS(B26*2+2,3)))</f>
        <v>Бублик Татьяна</v>
      </c>
      <c r="D26" s="53"/>
      <c r="E26" s="54"/>
      <c r="F26" s="30">
        <v>5</v>
      </c>
      <c r="G26" s="31">
        <v>13</v>
      </c>
      <c r="H26" s="55" t="str">
        <f ca="1">IF(ISBLANK(INDIRECT(ADDRESS(K26*2+2,3))),"",INDIRECT(ADDRESS(K26*2+2,3)))</f>
        <v>Зубова Наталья</v>
      </c>
      <c r="I26" s="53"/>
      <c r="J26" s="53"/>
      <c r="K26" s="29">
        <v>3</v>
      </c>
      <c r="L26" s="32" t="s">
        <v>67</v>
      </c>
      <c r="M26" s="33">
        <v>2</v>
      </c>
    </row>
    <row r="27" spans="1:13" s="28" customFormat="1" ht="30" customHeight="1" thickBot="1" x14ac:dyDescent="0.4">
      <c r="A27" s="27"/>
      <c r="B27" s="29">
        <v>1</v>
      </c>
      <c r="C27" s="53" t="str">
        <f ca="1">IF(ISBLANK(INDIRECT(ADDRESS(B27*2+2,3))),"",INDIRECT(ADDRESS(B27*2+2,3)))</f>
        <v>Крошилова Ирина</v>
      </c>
      <c r="D27" s="53"/>
      <c r="E27" s="54"/>
      <c r="F27" s="30">
        <v>13</v>
      </c>
      <c r="G27" s="31">
        <v>9</v>
      </c>
      <c r="H27" s="55" t="str">
        <f ca="1">IF(ISBLANK(INDIRECT(ADDRESS(K27*2+2,3))),"",INDIRECT(ADDRESS(K27*2+2,3)))</f>
        <v>Пименова Татьяна</v>
      </c>
      <c r="I27" s="53"/>
      <c r="J27" s="53"/>
      <c r="K27" s="29">
        <v>2</v>
      </c>
      <c r="L27" s="32" t="s">
        <v>67</v>
      </c>
      <c r="M27" s="33">
        <v>3</v>
      </c>
    </row>
    <row r="28" spans="1:13" s="28" customFormat="1" ht="30" customHeight="1" x14ac:dyDescent="0.35">
      <c r="A28" s="27"/>
      <c r="M28" s="34"/>
    </row>
    <row r="29" spans="1:13" s="28" customFormat="1" ht="30" customHeight="1" thickBot="1" x14ac:dyDescent="0.4">
      <c r="A29" s="27"/>
      <c r="B29" s="56" t="s">
        <v>69</v>
      </c>
      <c r="C29" s="56"/>
      <c r="D29" s="56"/>
      <c r="E29" s="56"/>
      <c r="F29" s="56"/>
      <c r="G29" s="56"/>
      <c r="H29" s="56"/>
      <c r="I29" s="56"/>
      <c r="J29" s="56"/>
      <c r="K29" s="56"/>
      <c r="M29" s="34"/>
    </row>
    <row r="30" spans="1:13" s="28" customFormat="1" ht="30" customHeight="1" thickBot="1" x14ac:dyDescent="0.4">
      <c r="A30" s="27"/>
      <c r="B30" s="29">
        <v>2</v>
      </c>
      <c r="C30" s="53" t="str">
        <f ca="1">IF(ISBLANK(INDIRECT(ADDRESS(B30*2+2,3))),"",INDIRECT(ADDRESS(B30*2+2,3)))</f>
        <v>Пименова Татьяна</v>
      </c>
      <c r="D30" s="53"/>
      <c r="E30" s="54"/>
      <c r="F30" s="30">
        <v>13</v>
      </c>
      <c r="G30" s="31">
        <v>8</v>
      </c>
      <c r="H30" s="55" t="str">
        <f ca="1">IF(ISBLANK(INDIRECT(ADDRESS(K30*2+2,3))),"",INDIRECT(ADDRESS(K30*2+2,3)))</f>
        <v>Коппа Нина</v>
      </c>
      <c r="I30" s="53"/>
      <c r="J30" s="53"/>
      <c r="K30" s="29">
        <v>6</v>
      </c>
      <c r="L30" s="32" t="s">
        <v>67</v>
      </c>
      <c r="M30" s="33">
        <v>6</v>
      </c>
    </row>
    <row r="31" spans="1:13" s="28" customFormat="1" ht="30" customHeight="1" thickBot="1" x14ac:dyDescent="0.4">
      <c r="A31" s="27"/>
      <c r="B31" s="29">
        <v>3</v>
      </c>
      <c r="C31" s="53" t="str">
        <f ca="1">IF(ISBLANK(INDIRECT(ADDRESS(B31*2+2,3))),"",INDIRECT(ADDRESS(B31*2+2,3)))</f>
        <v>Зубова Наталья</v>
      </c>
      <c r="D31" s="53"/>
      <c r="E31" s="54"/>
      <c r="F31" s="30">
        <v>13</v>
      </c>
      <c r="G31" s="31">
        <v>12</v>
      </c>
      <c r="H31" s="55" t="str">
        <f ca="1">IF(ISBLANK(INDIRECT(ADDRESS(K31*2+2,3))),"",INDIRECT(ADDRESS(K31*2+2,3)))</f>
        <v>Крошилова Ирина</v>
      </c>
      <c r="I31" s="53"/>
      <c r="J31" s="53"/>
      <c r="K31" s="29">
        <v>1</v>
      </c>
      <c r="L31" s="32" t="s">
        <v>67</v>
      </c>
      <c r="M31" s="33">
        <v>5</v>
      </c>
    </row>
    <row r="32" spans="1:13" s="28" customFormat="1" ht="30" customHeight="1" thickBot="1" x14ac:dyDescent="0.4">
      <c r="A32" s="27"/>
      <c r="B32" s="29">
        <v>4</v>
      </c>
      <c r="C32" s="53" t="str">
        <f ca="1">IF(ISBLANK(INDIRECT(ADDRESS(B32*2+2,3))),"",INDIRECT(ADDRESS(B32*2+2,3)))</f>
        <v>Розанова Юлия</v>
      </c>
      <c r="D32" s="53"/>
      <c r="E32" s="54"/>
      <c r="F32" s="30">
        <v>12</v>
      </c>
      <c r="G32" s="31">
        <v>13</v>
      </c>
      <c r="H32" s="55" t="str">
        <f ca="1">IF(ISBLANK(INDIRECT(ADDRESS(K32*2+2,3))),"",INDIRECT(ADDRESS(K32*2+2,3)))</f>
        <v>Бублик Татьяна</v>
      </c>
      <c r="I32" s="53"/>
      <c r="J32" s="53"/>
      <c r="K32" s="29">
        <v>5</v>
      </c>
      <c r="L32" s="32" t="s">
        <v>67</v>
      </c>
      <c r="M32" s="33">
        <v>4</v>
      </c>
    </row>
    <row r="33" spans="1:13" s="28" customFormat="1" ht="30" customHeight="1" x14ac:dyDescent="0.35">
      <c r="A33" s="27"/>
      <c r="M33" s="34"/>
    </row>
    <row r="34" spans="1:13" s="28" customFormat="1" ht="30" customHeight="1" thickBot="1" x14ac:dyDescent="0.4">
      <c r="A34" s="27"/>
      <c r="B34" s="56" t="s">
        <v>70</v>
      </c>
      <c r="C34" s="56"/>
      <c r="D34" s="56"/>
      <c r="E34" s="56"/>
      <c r="F34" s="56"/>
      <c r="G34" s="56"/>
      <c r="H34" s="56"/>
      <c r="I34" s="56"/>
      <c r="J34" s="56"/>
      <c r="K34" s="56"/>
      <c r="M34" s="34"/>
    </row>
    <row r="35" spans="1:13" s="28" customFormat="1" ht="30" customHeight="1" thickBot="1" x14ac:dyDescent="0.4">
      <c r="A35" s="27"/>
      <c r="B35" s="29">
        <v>6</v>
      </c>
      <c r="C35" s="53" t="str">
        <f ca="1">IF(ISBLANK(INDIRECT(ADDRESS(B35*2+2,3))),"",INDIRECT(ADDRESS(B35*2+2,3)))</f>
        <v>Коппа Нина</v>
      </c>
      <c r="D35" s="53"/>
      <c r="E35" s="54"/>
      <c r="F35" s="30">
        <v>6</v>
      </c>
      <c r="G35" s="31">
        <v>12</v>
      </c>
      <c r="H35" s="55" t="str">
        <f ca="1">IF(ISBLANK(INDIRECT(ADDRESS(K35*2+2,3))),"",INDIRECT(ADDRESS(K35*2+2,3)))</f>
        <v>Бублик Татьяна</v>
      </c>
      <c r="I35" s="53"/>
      <c r="J35" s="53"/>
      <c r="K35" s="29">
        <v>5</v>
      </c>
      <c r="L35" s="32" t="s">
        <v>67</v>
      </c>
      <c r="M35" s="33">
        <v>3</v>
      </c>
    </row>
    <row r="36" spans="1:13" s="28" customFormat="1" ht="30" customHeight="1" thickBot="1" x14ac:dyDescent="0.4">
      <c r="A36" s="27"/>
      <c r="B36" s="29">
        <v>1</v>
      </c>
      <c r="C36" s="53" t="str">
        <f ca="1">IF(ISBLANK(INDIRECT(ADDRESS(B36*2+2,3))),"",INDIRECT(ADDRESS(B36*2+2,3)))</f>
        <v>Крошилова Ирина</v>
      </c>
      <c r="D36" s="53"/>
      <c r="E36" s="54"/>
      <c r="F36" s="30">
        <v>13</v>
      </c>
      <c r="G36" s="31">
        <v>3</v>
      </c>
      <c r="H36" s="55" t="str">
        <f ca="1">IF(ISBLANK(INDIRECT(ADDRESS(K36*2+2,3))),"",INDIRECT(ADDRESS(K36*2+2,3)))</f>
        <v>Розанова Юлия</v>
      </c>
      <c r="I36" s="53"/>
      <c r="J36" s="53"/>
      <c r="K36" s="29">
        <v>4</v>
      </c>
      <c r="L36" s="32" t="s">
        <v>67</v>
      </c>
      <c r="M36" s="33">
        <v>2</v>
      </c>
    </row>
    <row r="37" spans="1:13" s="28" customFormat="1" ht="30" customHeight="1" thickBot="1" x14ac:dyDescent="0.4">
      <c r="A37" s="27"/>
      <c r="B37" s="29">
        <v>2</v>
      </c>
      <c r="C37" s="53" t="str">
        <f ca="1">IF(ISBLANK(INDIRECT(ADDRESS(B37*2+2,3))),"",INDIRECT(ADDRESS(B37*2+2,3)))</f>
        <v>Пименова Татьяна</v>
      </c>
      <c r="D37" s="53"/>
      <c r="E37" s="54"/>
      <c r="F37" s="30">
        <v>13</v>
      </c>
      <c r="G37" s="31">
        <v>11</v>
      </c>
      <c r="H37" s="55" t="str">
        <f ca="1">IF(ISBLANK(INDIRECT(ADDRESS(K37*2+2,3))),"",INDIRECT(ADDRESS(K37*2+2,3)))</f>
        <v>Зубова Наталья</v>
      </c>
      <c r="I37" s="53"/>
      <c r="J37" s="53"/>
      <c r="K37" s="29">
        <v>3</v>
      </c>
      <c r="L37" s="32" t="s">
        <v>67</v>
      </c>
      <c r="M37" s="33">
        <v>1</v>
      </c>
    </row>
    <row r="38" spans="1:13" s="28" customFormat="1" ht="30" customHeight="1" x14ac:dyDescent="0.35">
      <c r="A38" s="27"/>
      <c r="M38" s="34"/>
    </row>
    <row r="39" spans="1:13" s="28" customFormat="1" ht="30" customHeight="1" thickBot="1" x14ac:dyDescent="0.4">
      <c r="A39" s="27"/>
      <c r="B39" s="56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M39" s="34"/>
    </row>
    <row r="40" spans="1:13" s="28" customFormat="1" ht="30" customHeight="1" thickBot="1" x14ac:dyDescent="0.4">
      <c r="A40" s="27"/>
      <c r="B40" s="29">
        <v>3</v>
      </c>
      <c r="C40" s="53" t="str">
        <f ca="1">IF(ISBLANK(INDIRECT(ADDRESS(B40*2+2,3))),"",INDIRECT(ADDRESS(B40*2+2,3)))</f>
        <v>Зубова Наталья</v>
      </c>
      <c r="D40" s="53"/>
      <c r="E40" s="54"/>
      <c r="F40" s="30">
        <v>13</v>
      </c>
      <c r="G40" s="31">
        <v>12</v>
      </c>
      <c r="H40" s="55" t="str">
        <f ca="1">IF(ISBLANK(INDIRECT(ADDRESS(K40*2+2,3))),"",INDIRECT(ADDRESS(K40*2+2,3)))</f>
        <v>Коппа Нина</v>
      </c>
      <c r="I40" s="53"/>
      <c r="J40" s="53"/>
      <c r="K40" s="29">
        <v>6</v>
      </c>
      <c r="L40" s="32" t="s">
        <v>67</v>
      </c>
      <c r="M40" s="33">
        <v>4</v>
      </c>
    </row>
    <row r="41" spans="1:13" s="28" customFormat="1" ht="30" customHeight="1" thickBot="1" x14ac:dyDescent="0.4">
      <c r="A41" s="27"/>
      <c r="B41" s="29">
        <v>4</v>
      </c>
      <c r="C41" s="53" t="str">
        <f ca="1">IF(ISBLANK(INDIRECT(ADDRESS(B41*2+2,3))),"",INDIRECT(ADDRESS(B41*2+2,3)))</f>
        <v>Розанова Юлия</v>
      </c>
      <c r="D41" s="53"/>
      <c r="E41" s="54"/>
      <c r="F41" s="30">
        <v>0</v>
      </c>
      <c r="G41" s="31">
        <v>13</v>
      </c>
      <c r="H41" s="55" t="str">
        <f ca="1">IF(ISBLANK(INDIRECT(ADDRESS(K41*2+2,3))),"",INDIRECT(ADDRESS(K41*2+2,3)))</f>
        <v>Пименова Татьяна</v>
      </c>
      <c r="I41" s="53"/>
      <c r="J41" s="53"/>
      <c r="K41" s="29">
        <v>2</v>
      </c>
      <c r="L41" s="32" t="s">
        <v>67</v>
      </c>
      <c r="M41" s="33">
        <v>5</v>
      </c>
    </row>
    <row r="42" spans="1:13" s="28" customFormat="1" ht="30" customHeight="1" thickBot="1" x14ac:dyDescent="0.4">
      <c r="A42" s="27"/>
      <c r="B42" s="29">
        <v>5</v>
      </c>
      <c r="C42" s="53" t="str">
        <f ca="1">IF(ISBLANK(INDIRECT(ADDRESS(B42*2+2,3))),"",INDIRECT(ADDRESS(B42*2+2,3)))</f>
        <v>Бублик Татьяна</v>
      </c>
      <c r="D42" s="53"/>
      <c r="E42" s="54"/>
      <c r="F42" s="30">
        <v>11</v>
      </c>
      <c r="G42" s="31">
        <v>9</v>
      </c>
      <c r="H42" s="55" t="str">
        <f ca="1">IF(ISBLANK(INDIRECT(ADDRESS(K42*2+2,3))),"",INDIRECT(ADDRESS(K42*2+2,3)))</f>
        <v>Крошилова Ирина</v>
      </c>
      <c r="I42" s="53"/>
      <c r="J42" s="53"/>
      <c r="K42" s="29">
        <v>1</v>
      </c>
      <c r="L42" s="32" t="s">
        <v>67</v>
      </c>
      <c r="M42" s="33">
        <v>6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35433070866141736" right="0.39370078740157483" top="0.74803149606299213" bottom="0.74803149606299213" header="0.31496062992125984" footer="0.31496062992125984"/>
  <pageSetup paperSize="9" scale="6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N18" sqref="N18:O18"/>
    </sheetView>
  </sheetViews>
  <sheetFormatPr defaultRowHeight="15" x14ac:dyDescent="0.25"/>
  <cols>
    <col min="1" max="1" width="9.140625" style="4"/>
    <col min="2" max="13" width="9.140625" style="36" customWidth="1"/>
    <col min="14" max="14" width="10.28515625" style="36" customWidth="1"/>
    <col min="15" max="15" width="9.140625" style="36" customWidth="1"/>
    <col min="16" max="16384" width="9.140625" style="36"/>
  </cols>
  <sheetData>
    <row r="1" spans="1:14" ht="23.25" x14ac:dyDescent="0.25">
      <c r="B1" s="103" t="s">
        <v>80</v>
      </c>
      <c r="C1" s="103"/>
      <c r="D1" s="103"/>
      <c r="E1" s="103"/>
      <c r="F1" s="103"/>
      <c r="G1" s="103"/>
      <c r="H1" s="103"/>
      <c r="I1" s="103"/>
      <c r="J1" s="103"/>
      <c r="K1" s="103"/>
      <c r="N1" s="45">
        <v>45690</v>
      </c>
    </row>
    <row r="2" spans="1:14" ht="15" customHeight="1" x14ac:dyDescent="0.25">
      <c r="C2" s="37"/>
    </row>
    <row r="3" spans="1:14" ht="15" customHeight="1" x14ac:dyDescent="0.25">
      <c r="C3" s="37"/>
    </row>
    <row r="4" spans="1:14" ht="18.75" x14ac:dyDescent="0.25">
      <c r="A4" s="4" t="s">
        <v>81</v>
      </c>
      <c r="B4" s="100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Чекмарева Татьяна</v>
      </c>
      <c r="C4" s="101"/>
      <c r="D4" s="38">
        <v>12</v>
      </c>
      <c r="E4" s="39"/>
    </row>
    <row r="5" spans="1:14" ht="15" customHeight="1" x14ac:dyDescent="0.25">
      <c r="A5" s="4">
        <v>1</v>
      </c>
      <c r="C5" s="37"/>
      <c r="E5" s="40"/>
    </row>
    <row r="6" spans="1:14" ht="18.75" x14ac:dyDescent="0.25">
      <c r="B6" s="41" t="s">
        <v>67</v>
      </c>
      <c r="C6" s="37">
        <v>1</v>
      </c>
      <c r="E6" s="42"/>
      <c r="F6" s="99" t="str">
        <f ca="1">IF(ISBLANK(D4),"",IF(D4&gt;D8,B4,B8))</f>
        <v>Бублик Татьяна</v>
      </c>
      <c r="G6" s="101"/>
      <c r="H6" s="38">
        <v>9</v>
      </c>
      <c r="I6" s="39"/>
    </row>
    <row r="7" spans="1:14" ht="15" customHeight="1" x14ac:dyDescent="0.25">
      <c r="C7" s="37"/>
      <c r="E7" s="42"/>
      <c r="I7" s="40"/>
    </row>
    <row r="8" spans="1:14" ht="18.75" x14ac:dyDescent="0.25">
      <c r="A8" s="4" t="s">
        <v>82</v>
      </c>
      <c r="B8" s="100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Бублик Татьяна</v>
      </c>
      <c r="C8" s="101"/>
      <c r="D8" s="38">
        <v>13</v>
      </c>
      <c r="E8" s="43"/>
      <c r="I8" s="42"/>
    </row>
    <row r="9" spans="1:14" ht="15" customHeight="1" x14ac:dyDescent="0.25">
      <c r="A9" s="4">
        <v>2</v>
      </c>
      <c r="C9" s="37"/>
      <c r="I9" s="42"/>
    </row>
    <row r="10" spans="1:14" ht="18.75" x14ac:dyDescent="0.25">
      <c r="C10" s="37"/>
      <c r="G10" s="41" t="s">
        <v>67</v>
      </c>
      <c r="H10" s="37">
        <v>3</v>
      </c>
      <c r="I10" s="42"/>
      <c r="J10" s="99" t="str">
        <f ca="1">IF(ISBLANK(H6),"",IF(H6&gt;H14,F6,F14))</f>
        <v>Бирюкова Наталья</v>
      </c>
      <c r="K10" s="100"/>
      <c r="L10" s="38">
        <v>9</v>
      </c>
      <c r="M10" s="39"/>
    </row>
    <row r="11" spans="1:14" ht="15" customHeight="1" x14ac:dyDescent="0.25">
      <c r="C11" s="37"/>
      <c r="I11" s="42"/>
      <c r="M11" s="40"/>
    </row>
    <row r="12" spans="1:14" ht="18.75" x14ac:dyDescent="0.25">
      <c r="A12" s="4" t="s">
        <v>83</v>
      </c>
      <c r="B12" s="100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Бирюкова Наталья</v>
      </c>
      <c r="C12" s="101"/>
      <c r="D12" s="38">
        <v>13</v>
      </c>
      <c r="E12" s="39"/>
      <c r="I12" s="42"/>
      <c r="M12" s="42"/>
    </row>
    <row r="13" spans="1:14" ht="15" customHeight="1" x14ac:dyDescent="0.25">
      <c r="A13" s="4">
        <v>1</v>
      </c>
      <c r="C13" s="37"/>
      <c r="E13" s="40"/>
      <c r="I13" s="42"/>
      <c r="M13" s="42"/>
    </row>
    <row r="14" spans="1:14" ht="18.75" x14ac:dyDescent="0.25">
      <c r="B14" s="41" t="s">
        <v>67</v>
      </c>
      <c r="C14" s="37">
        <v>1</v>
      </c>
      <c r="E14" s="42"/>
      <c r="F14" s="99" t="str">
        <f ca="1">IF(ISBLANK(D12),"",IF(D12&gt;D16,B12,B16))</f>
        <v>Бирюкова Наталья</v>
      </c>
      <c r="G14" s="101"/>
      <c r="H14" s="38">
        <v>13</v>
      </c>
      <c r="I14" s="43"/>
      <c r="M14" s="42"/>
    </row>
    <row r="15" spans="1:14" ht="15" customHeight="1" x14ac:dyDescent="0.25">
      <c r="E15" s="42"/>
      <c r="M15" s="42"/>
    </row>
    <row r="16" spans="1:14" ht="18.75" x14ac:dyDescent="0.25">
      <c r="A16" s="4" t="s">
        <v>84</v>
      </c>
      <c r="B16" s="100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Сафонова Светлана</v>
      </c>
      <c r="C16" s="101"/>
      <c r="D16" s="38">
        <v>5</v>
      </c>
      <c r="E16" s="43"/>
      <c r="M16" s="42"/>
    </row>
    <row r="17" spans="1:15" ht="15" customHeight="1" x14ac:dyDescent="0.25">
      <c r="A17" s="4">
        <v>2</v>
      </c>
      <c r="M17" s="42"/>
    </row>
    <row r="18" spans="1:15" ht="18.75" x14ac:dyDescent="0.25">
      <c r="B18" s="41"/>
      <c r="K18" s="41" t="s">
        <v>67</v>
      </c>
      <c r="L18" s="37">
        <v>3</v>
      </c>
      <c r="M18" s="42"/>
      <c r="N18" s="104" t="str">
        <f ca="1">IF(ISBLANK(L10),"",IF(L10&gt;L26,J10,J26))</f>
        <v>Мурашова Елена</v>
      </c>
      <c r="O18" s="105"/>
    </row>
    <row r="19" spans="1:15" ht="15" customHeight="1" x14ac:dyDescent="0.25">
      <c r="M19" s="42"/>
    </row>
    <row r="20" spans="1:15" ht="18.75" x14ac:dyDescent="0.25">
      <c r="A20" s="4" t="s">
        <v>81</v>
      </c>
      <c r="B20" s="100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Курбанова Маргарита</v>
      </c>
      <c r="C20" s="101"/>
      <c r="D20" s="38">
        <v>6</v>
      </c>
      <c r="E20" s="39"/>
      <c r="M20" s="42"/>
    </row>
    <row r="21" spans="1:15" ht="15" customHeight="1" x14ac:dyDescent="0.25">
      <c r="A21" s="4">
        <v>2</v>
      </c>
      <c r="E21" s="40"/>
      <c r="M21" s="42"/>
    </row>
    <row r="22" spans="1:15" ht="18.75" x14ac:dyDescent="0.25">
      <c r="B22" s="41" t="s">
        <v>67</v>
      </c>
      <c r="C22" s="37">
        <v>3</v>
      </c>
      <c r="E22" s="42"/>
      <c r="F22" s="99" t="str">
        <f ca="1">IF(ISBLANK(D20),"",IF(D20&gt;D24,B20,B24))</f>
        <v>Мурашова Елена</v>
      </c>
      <c r="G22" s="101"/>
      <c r="H22" s="38">
        <v>13</v>
      </c>
      <c r="I22" s="39"/>
      <c r="M22" s="42"/>
    </row>
    <row r="23" spans="1:15" ht="15" customHeight="1" x14ac:dyDescent="0.25">
      <c r="E23" s="42"/>
      <c r="I23" s="40"/>
      <c r="M23" s="42"/>
    </row>
    <row r="24" spans="1:15" ht="18.75" x14ac:dyDescent="0.25">
      <c r="A24" s="4" t="s">
        <v>84</v>
      </c>
      <c r="B24" s="100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Мурашова Елена</v>
      </c>
      <c r="C24" s="101"/>
      <c r="D24" s="38">
        <v>13</v>
      </c>
      <c r="E24" s="43"/>
      <c r="I24" s="42"/>
      <c r="M24" s="42"/>
    </row>
    <row r="25" spans="1:15" ht="15" customHeight="1" x14ac:dyDescent="0.25">
      <c r="A25" s="4">
        <v>1</v>
      </c>
      <c r="I25" s="42"/>
      <c r="M25" s="42"/>
    </row>
    <row r="26" spans="1:15" ht="18.75" x14ac:dyDescent="0.25">
      <c r="G26" s="41" t="s">
        <v>67</v>
      </c>
      <c r="H26" s="37">
        <v>1</v>
      </c>
      <c r="I26" s="42"/>
      <c r="J26" s="99" t="str">
        <f ca="1">IF(ISBLANK(H22),"",IF(H22&gt;H30,F22,F30))</f>
        <v>Мурашова Елена</v>
      </c>
      <c r="K26" s="101"/>
      <c r="L26" s="38">
        <v>13</v>
      </c>
      <c r="M26" s="43"/>
    </row>
    <row r="27" spans="1:15" ht="15" customHeight="1" x14ac:dyDescent="0.25">
      <c r="I27" s="42"/>
    </row>
    <row r="28" spans="1:15" ht="18.75" x14ac:dyDescent="0.25">
      <c r="A28" s="4" t="s">
        <v>83</v>
      </c>
      <c r="B28" s="100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Скляр Светлана</v>
      </c>
      <c r="C28" s="101"/>
      <c r="D28" s="38">
        <v>6</v>
      </c>
      <c r="E28" s="39"/>
      <c r="I28" s="42"/>
    </row>
    <row r="29" spans="1:15" ht="15" customHeight="1" x14ac:dyDescent="0.25">
      <c r="A29" s="4">
        <v>2</v>
      </c>
      <c r="E29" s="40"/>
      <c r="I29" s="42"/>
    </row>
    <row r="30" spans="1:15" ht="18.75" x14ac:dyDescent="0.25">
      <c r="B30" s="41" t="s">
        <v>67</v>
      </c>
      <c r="C30" s="37">
        <v>3</v>
      </c>
      <c r="E30" s="42"/>
      <c r="F30" s="99" t="str">
        <f ca="1">IF(ISBLANK(D28),"",IF(D28&gt;D32,B28,B32))</f>
        <v>Зубова Наталья</v>
      </c>
      <c r="G30" s="101"/>
      <c r="H30" s="38">
        <v>4</v>
      </c>
      <c r="I30" s="43"/>
    </row>
    <row r="31" spans="1:15" ht="15" customHeight="1" x14ac:dyDescent="0.25">
      <c r="E31" s="42"/>
    </row>
    <row r="32" spans="1:15" ht="18.75" x14ac:dyDescent="0.25">
      <c r="A32" s="4" t="s">
        <v>82</v>
      </c>
      <c r="B32" s="100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Зубова Наталья</v>
      </c>
      <c r="C32" s="101"/>
      <c r="D32" s="38">
        <v>13</v>
      </c>
      <c r="E32" s="43"/>
    </row>
    <row r="33" spans="1:7" x14ac:dyDescent="0.25">
      <c r="A33" s="4">
        <v>1</v>
      </c>
    </row>
    <row r="36" spans="1:7" ht="18.75" x14ac:dyDescent="0.25">
      <c r="B36" s="100" t="str">
        <f ca="1">IF(ISBLANK(H6),"",IF(H6&gt;H14,F14,F6))</f>
        <v>Бублик Татьяна</v>
      </c>
      <c r="C36" s="101"/>
      <c r="D36" s="38">
        <v>10</v>
      </c>
      <c r="E36" s="39"/>
      <c r="F36" s="102"/>
      <c r="G36" s="102"/>
    </row>
    <row r="37" spans="1:7" ht="15" customHeight="1" x14ac:dyDescent="0.25">
      <c r="E37" s="40"/>
    </row>
    <row r="38" spans="1:7" ht="18.75" x14ac:dyDescent="0.25">
      <c r="C38" s="41" t="s">
        <v>67</v>
      </c>
      <c r="D38" s="36">
        <v>1</v>
      </c>
      <c r="E38" s="42"/>
      <c r="F38" s="99" t="str">
        <f ca="1">IF(ISBLANK(D36),"",IF(D36&gt;D40,B36,B40))</f>
        <v>Зубова Наталья</v>
      </c>
      <c r="G38" s="100"/>
    </row>
    <row r="39" spans="1:7" ht="15" customHeight="1" x14ac:dyDescent="0.25">
      <c r="E39" s="42"/>
    </row>
    <row r="40" spans="1:7" ht="18.75" x14ac:dyDescent="0.25">
      <c r="B40" s="100" t="str">
        <f ca="1">IF(ISBLANK(H22),"",IF(H22&gt;H30,F30,F22))</f>
        <v>Зубова Наталья</v>
      </c>
      <c r="C40" s="101"/>
      <c r="D40" s="38">
        <v>13</v>
      </c>
      <c r="E40" s="43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35433070866141736" right="0.39370078740157483" top="0.31496062992125984" bottom="0.35433070866141736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L13" sqref="L13"/>
    </sheetView>
  </sheetViews>
  <sheetFormatPr defaultRowHeight="15" x14ac:dyDescent="0.25"/>
  <cols>
    <col min="1" max="1" width="9.140625" style="4"/>
    <col min="2" max="13" width="9.140625" style="36" customWidth="1"/>
    <col min="14" max="14" width="10.140625" style="36" customWidth="1"/>
    <col min="15" max="15" width="9.140625" style="36" customWidth="1"/>
    <col min="16" max="16384" width="9.140625" style="36"/>
  </cols>
  <sheetData>
    <row r="1" spans="1:14" ht="23.25" x14ac:dyDescent="0.25">
      <c r="B1" s="103" t="s">
        <v>79</v>
      </c>
      <c r="C1" s="103"/>
      <c r="D1" s="103"/>
      <c r="E1" s="103"/>
      <c r="F1" s="103"/>
      <c r="G1" s="103"/>
      <c r="H1" s="103"/>
      <c r="I1" s="103"/>
      <c r="J1" s="103"/>
      <c r="K1" s="103"/>
      <c r="N1" s="45">
        <v>45690</v>
      </c>
    </row>
    <row r="2" spans="1:14" ht="15" customHeight="1" x14ac:dyDescent="0.25">
      <c r="C2" s="37"/>
    </row>
    <row r="3" spans="1:14" ht="15" customHeight="1" x14ac:dyDescent="0.25">
      <c r="C3" s="37"/>
    </row>
    <row r="4" spans="1:14" ht="18.75" x14ac:dyDescent="0.25">
      <c r="A4" s="4" t="s">
        <v>81</v>
      </c>
      <c r="B4" s="100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Артюхина Елена</v>
      </c>
      <c r="C4" s="101"/>
      <c r="D4" s="38">
        <v>13</v>
      </c>
      <c r="E4" s="39"/>
    </row>
    <row r="5" spans="1:14" ht="15" customHeight="1" x14ac:dyDescent="0.25">
      <c r="A5" s="4">
        <v>3</v>
      </c>
      <c r="C5" s="37"/>
      <c r="E5" s="40"/>
    </row>
    <row r="6" spans="1:14" ht="18.75" x14ac:dyDescent="0.25">
      <c r="B6" s="41" t="s">
        <v>67</v>
      </c>
      <c r="C6" s="37">
        <v>4</v>
      </c>
      <c r="E6" s="42"/>
      <c r="F6" s="99" t="str">
        <f ca="1">IF(ISBLANK(D4),"",IF(D4&gt;D8,B4,B8))</f>
        <v>Артюхина Елена</v>
      </c>
      <c r="G6" s="101"/>
      <c r="H6" s="38">
        <v>6</v>
      </c>
      <c r="I6" s="39"/>
    </row>
    <row r="7" spans="1:14" ht="15" customHeight="1" x14ac:dyDescent="0.25">
      <c r="C7" s="37"/>
      <c r="E7" s="42"/>
      <c r="I7" s="40"/>
    </row>
    <row r="8" spans="1:14" ht="18.75" x14ac:dyDescent="0.25">
      <c r="A8" s="4" t="s">
        <v>82</v>
      </c>
      <c r="B8" s="100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Крошилова Ирина</v>
      </c>
      <c r="C8" s="101"/>
      <c r="D8" s="38">
        <v>11</v>
      </c>
      <c r="E8" s="43"/>
      <c r="I8" s="42"/>
    </row>
    <row r="9" spans="1:14" ht="15" customHeight="1" x14ac:dyDescent="0.25">
      <c r="A9" s="4">
        <v>4</v>
      </c>
      <c r="C9" s="37"/>
      <c r="I9" s="42"/>
    </row>
    <row r="10" spans="1:14" ht="18.75" x14ac:dyDescent="0.25">
      <c r="C10" s="37"/>
      <c r="G10" s="41" t="s">
        <v>67</v>
      </c>
      <c r="H10" s="37">
        <v>6</v>
      </c>
      <c r="I10" s="42"/>
      <c r="J10" s="99" t="str">
        <f ca="1">IF(ISBLANK(H6),"",IF(H6&gt;H14,F6,F14))</f>
        <v>Елсакова Оксана</v>
      </c>
      <c r="K10" s="100"/>
      <c r="L10" s="38">
        <v>7</v>
      </c>
      <c r="M10" s="39"/>
    </row>
    <row r="11" spans="1:14" ht="15" customHeight="1" x14ac:dyDescent="0.25">
      <c r="C11" s="37"/>
      <c r="I11" s="42"/>
      <c r="M11" s="40"/>
    </row>
    <row r="12" spans="1:14" ht="18.75" x14ac:dyDescent="0.25">
      <c r="A12" s="4" t="s">
        <v>83</v>
      </c>
      <c r="B12" s="100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Кирдеева Надежда</v>
      </c>
      <c r="C12" s="101"/>
      <c r="D12" s="38">
        <v>5</v>
      </c>
      <c r="E12" s="39"/>
      <c r="I12" s="42"/>
      <c r="M12" s="42"/>
    </row>
    <row r="13" spans="1:14" ht="15" customHeight="1" x14ac:dyDescent="0.25">
      <c r="A13" s="4">
        <v>3</v>
      </c>
      <c r="C13" s="37"/>
      <c r="E13" s="40"/>
      <c r="I13" s="42"/>
      <c r="M13" s="42"/>
    </row>
    <row r="14" spans="1:14" ht="18.75" x14ac:dyDescent="0.25">
      <c r="B14" s="41" t="s">
        <v>67</v>
      </c>
      <c r="C14" s="37">
        <v>4</v>
      </c>
      <c r="E14" s="42"/>
      <c r="F14" s="99" t="str">
        <f ca="1">IF(ISBLANK(D12),"",IF(D12&gt;D16,B12,B16))</f>
        <v>Елсакова Оксана</v>
      </c>
      <c r="G14" s="101"/>
      <c r="H14" s="38">
        <v>13</v>
      </c>
      <c r="I14" s="43"/>
      <c r="M14" s="42"/>
    </row>
    <row r="15" spans="1:14" ht="15" customHeight="1" x14ac:dyDescent="0.25">
      <c r="E15" s="42"/>
      <c r="M15" s="42"/>
    </row>
    <row r="16" spans="1:14" ht="18.75" x14ac:dyDescent="0.25">
      <c r="A16" s="4" t="s">
        <v>84</v>
      </c>
      <c r="B16" s="100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Елсакова Оксана</v>
      </c>
      <c r="C16" s="101"/>
      <c r="D16" s="38">
        <v>13</v>
      </c>
      <c r="E16" s="43"/>
      <c r="M16" s="42"/>
    </row>
    <row r="17" spans="1:15" ht="15" customHeight="1" x14ac:dyDescent="0.25">
      <c r="A17" s="4">
        <v>4</v>
      </c>
      <c r="M17" s="42"/>
    </row>
    <row r="18" spans="1:15" ht="18.75" x14ac:dyDescent="0.25">
      <c r="B18" s="41"/>
      <c r="K18" s="41" t="s">
        <v>67</v>
      </c>
      <c r="L18" s="37">
        <v>4</v>
      </c>
      <c r="M18" s="42"/>
      <c r="N18" s="99" t="str">
        <f ca="1">IF(ISBLANK(L10),"",IF(L10&gt;L26,J10,J26))</f>
        <v>Пименова Татьяна</v>
      </c>
      <c r="O18" s="100"/>
    </row>
    <row r="19" spans="1:15" ht="15" customHeight="1" x14ac:dyDescent="0.25">
      <c r="M19" s="42"/>
    </row>
    <row r="20" spans="1:15" ht="18.75" x14ac:dyDescent="0.25">
      <c r="A20" s="4" t="s">
        <v>81</v>
      </c>
      <c r="B20" s="100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Зимина Светлана</v>
      </c>
      <c r="C20" s="101"/>
      <c r="D20" s="38">
        <v>8</v>
      </c>
      <c r="E20" s="39"/>
      <c r="M20" s="42"/>
    </row>
    <row r="21" spans="1:15" ht="15" customHeight="1" x14ac:dyDescent="0.25">
      <c r="A21" s="4">
        <v>4</v>
      </c>
      <c r="E21" s="40"/>
      <c r="M21" s="42"/>
    </row>
    <row r="22" spans="1:15" ht="18.75" x14ac:dyDescent="0.25">
      <c r="B22" s="41" t="s">
        <v>67</v>
      </c>
      <c r="C22" s="37">
        <v>6</v>
      </c>
      <c r="E22" s="42"/>
      <c r="F22" s="99" t="str">
        <f ca="1">IF(ISBLANK(D20),"",IF(D20&gt;D24,B20,B24))</f>
        <v>Воробьева Лиза</v>
      </c>
      <c r="G22" s="101"/>
      <c r="H22" s="38">
        <v>10</v>
      </c>
      <c r="I22" s="39"/>
      <c r="M22" s="42"/>
    </row>
    <row r="23" spans="1:15" ht="15" customHeight="1" x14ac:dyDescent="0.25">
      <c r="E23" s="42"/>
      <c r="I23" s="40"/>
      <c r="M23" s="42"/>
    </row>
    <row r="24" spans="1:15" ht="18.75" x14ac:dyDescent="0.25">
      <c r="A24" s="4" t="s">
        <v>84</v>
      </c>
      <c r="B24" s="100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Воробьева Лиза</v>
      </c>
      <c r="C24" s="101"/>
      <c r="D24" s="38">
        <v>13</v>
      </c>
      <c r="E24" s="43"/>
      <c r="I24" s="42"/>
      <c r="M24" s="42"/>
    </row>
    <row r="25" spans="1:15" ht="15" customHeight="1" x14ac:dyDescent="0.25">
      <c r="A25" s="4">
        <v>3</v>
      </c>
      <c r="I25" s="42"/>
      <c r="M25" s="42"/>
    </row>
    <row r="26" spans="1:15" ht="18.75" x14ac:dyDescent="0.25">
      <c r="G26" s="41" t="s">
        <v>67</v>
      </c>
      <c r="H26" s="37">
        <v>4</v>
      </c>
      <c r="I26" s="42"/>
      <c r="J26" s="99" t="str">
        <f ca="1">IF(ISBLANK(H22),"",IF(H22&gt;H30,F22,F30))</f>
        <v>Пименова Татьяна</v>
      </c>
      <c r="K26" s="101"/>
      <c r="L26" s="38">
        <v>13</v>
      </c>
      <c r="M26" s="43"/>
    </row>
    <row r="27" spans="1:15" ht="15" customHeight="1" x14ac:dyDescent="0.25">
      <c r="I27" s="42"/>
    </row>
    <row r="28" spans="1:15" ht="18.75" x14ac:dyDescent="0.25">
      <c r="A28" s="4" t="s">
        <v>83</v>
      </c>
      <c r="B28" s="100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Федорова Анна</v>
      </c>
      <c r="C28" s="101"/>
      <c r="D28" s="38">
        <v>9</v>
      </c>
      <c r="E28" s="39"/>
      <c r="I28" s="42"/>
    </row>
    <row r="29" spans="1:15" ht="15" customHeight="1" x14ac:dyDescent="0.25">
      <c r="A29" s="4">
        <v>4</v>
      </c>
      <c r="E29" s="40"/>
      <c r="I29" s="42"/>
    </row>
    <row r="30" spans="1:15" ht="18.75" x14ac:dyDescent="0.25">
      <c r="B30" s="41" t="s">
        <v>67</v>
      </c>
      <c r="C30" s="37">
        <v>6</v>
      </c>
      <c r="E30" s="42"/>
      <c r="F30" s="99" t="str">
        <f ca="1">IF(ISBLANK(D28),"",IF(D28&gt;D32,B28,B32))</f>
        <v>Пименова Татьяна</v>
      </c>
      <c r="G30" s="101"/>
      <c r="H30" s="38">
        <v>13</v>
      </c>
      <c r="I30" s="43"/>
    </row>
    <row r="31" spans="1:15" ht="15" customHeight="1" x14ac:dyDescent="0.25">
      <c r="E31" s="42"/>
    </row>
    <row r="32" spans="1:15" ht="18.75" x14ac:dyDescent="0.25">
      <c r="A32" s="4" t="s">
        <v>82</v>
      </c>
      <c r="B32" s="100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Пименова Татьяна</v>
      </c>
      <c r="C32" s="101"/>
      <c r="D32" s="38">
        <v>13</v>
      </c>
      <c r="E32" s="43"/>
    </row>
    <row r="33" spans="1:7" x14ac:dyDescent="0.25">
      <c r="A33" s="4">
        <v>3</v>
      </c>
    </row>
    <row r="36" spans="1:7" ht="18.75" x14ac:dyDescent="0.25">
      <c r="B36" s="100" t="str">
        <f ca="1">IF(ISBLANK(H6),"",IF(H6&gt;H14,F14,F6))</f>
        <v>Артюхина Елена</v>
      </c>
      <c r="C36" s="101"/>
      <c r="D36" s="38">
        <v>4</v>
      </c>
      <c r="E36" s="39"/>
      <c r="F36" s="102"/>
      <c r="G36" s="102"/>
    </row>
    <row r="37" spans="1:7" ht="15" customHeight="1" x14ac:dyDescent="0.25">
      <c r="E37" s="40"/>
    </row>
    <row r="38" spans="1:7" ht="18.75" x14ac:dyDescent="0.25">
      <c r="C38" s="41" t="s">
        <v>67</v>
      </c>
      <c r="D38" s="36">
        <v>6</v>
      </c>
      <c r="E38" s="42"/>
      <c r="F38" s="99" t="str">
        <f ca="1">IF(ISBLANK(D36),"",IF(D36&gt;D40,B36,B40))</f>
        <v>Воробьева Лиза</v>
      </c>
      <c r="G38" s="100"/>
    </row>
    <row r="39" spans="1:7" ht="15" customHeight="1" x14ac:dyDescent="0.25">
      <c r="E39" s="42"/>
    </row>
    <row r="40" spans="1:7" ht="18.75" x14ac:dyDescent="0.25">
      <c r="B40" s="100" t="str">
        <f ca="1">IF(ISBLANK(H22),"",IF(H22&gt;H30,F30,F22))</f>
        <v>Воробьева Лиза</v>
      </c>
      <c r="C40" s="101"/>
      <c r="D40" s="38">
        <v>13</v>
      </c>
      <c r="E40" s="43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Финалисты</vt:lpstr>
      <vt:lpstr>A</vt:lpstr>
      <vt:lpstr>B</vt:lpstr>
      <vt:lpstr>C</vt:lpstr>
      <vt:lpstr>D</vt:lpstr>
      <vt:lpstr>Кубок А</vt:lpstr>
      <vt:lpstr>Кубок В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User</cp:lastModifiedBy>
  <cp:lastPrinted>2025-02-02T10:25:56Z</cp:lastPrinted>
  <dcterms:created xsi:type="dcterms:W3CDTF">2025-01-28T08:53:58Z</dcterms:created>
  <dcterms:modified xsi:type="dcterms:W3CDTF">2025-02-02T14:20:50Z</dcterms:modified>
</cp:coreProperties>
</file>